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50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<sst xmlns="http://schemas.openxmlformats.org/spreadsheetml/2006/main" count="234" uniqueCount="153">
  <si>
    <t>STATE OF CALIFORNIA - HEALTH AND HUMAN SERVICES AGENCY</t>
  </si>
  <si>
    <t>CALIFORNIA DEPARTMENT OF SOCIAL SERVICES</t>
  </si>
  <si>
    <t>SUMMARY REPORT OF ASSISTANCE EXPENDITURES</t>
  </si>
  <si>
    <t>County</t>
  </si>
  <si>
    <t>Date (Month/Year)</t>
  </si>
  <si>
    <t>FOSTER CARE AND KINSHIP GUARDIANSHIP ASSISTANCE PAYMENT (Kin-GAP)</t>
  </si>
  <si>
    <t>Claim Contact</t>
  </si>
  <si>
    <t>Telephone</t>
  </si>
  <si>
    <t>AND ADOPTION ASSISTANCE PROGRAM (AAP)</t>
  </si>
  <si>
    <t>NONFEDERAL</t>
  </si>
  <si>
    <t>CCR</t>
  </si>
  <si>
    <t>Foster Care</t>
  </si>
  <si>
    <t>Kin-GAP</t>
  </si>
  <si>
    <t>AAP</t>
  </si>
  <si>
    <t>Sharing Ratio</t>
  </si>
  <si>
    <t>Specialized Care Increment</t>
  </si>
  <si>
    <t>Aid Code</t>
  </si>
  <si>
    <t>4F</t>
  </si>
  <si>
    <t>4G</t>
  </si>
  <si>
    <t>04</t>
  </si>
  <si>
    <t>THPP (40)</t>
  </si>
  <si>
    <t>SCA (40)</t>
  </si>
  <si>
    <t>Funeral (40)</t>
  </si>
  <si>
    <t>ETR (40)</t>
  </si>
  <si>
    <t>Infant (40, 4F, 4G)</t>
  </si>
  <si>
    <t>FPRRS (40)</t>
  </si>
  <si>
    <t>Emergency Child Care (40)</t>
  </si>
  <si>
    <t>FC (40)</t>
  </si>
  <si>
    <t>KinGAP (4F)</t>
  </si>
  <si>
    <t>KinGAP     (4G)</t>
  </si>
  <si>
    <t>AAP       (04)</t>
  </si>
  <si>
    <t>Main Payroll</t>
  </si>
  <si>
    <t>Current Month Supplemental Payroll Payroll</t>
  </si>
  <si>
    <t>State</t>
  </si>
  <si>
    <t>Current Month Cancellation Contra Roll</t>
  </si>
  <si>
    <t>County 2011</t>
  </si>
  <si>
    <t xml:space="preserve">Prior Months Supplemental Payroll </t>
  </si>
  <si>
    <t>Current Month Adjustment</t>
  </si>
  <si>
    <t>Subtotal (Lines 1 - 5)</t>
  </si>
  <si>
    <t xml:space="preserve">Prior Months Cancellation Contra Roll </t>
  </si>
  <si>
    <t xml:space="preserve">Recoveries of Aid </t>
  </si>
  <si>
    <t xml:space="preserve">Prior Month Negative Adjustment </t>
  </si>
  <si>
    <t>Subtotals (Lines 7 - 9)</t>
  </si>
  <si>
    <t xml:space="preserve">Prior Month Positive Adjustment </t>
  </si>
  <si>
    <t>TOTAL PAYMENTS, CURRENT + PRIOR MONTH (Line 6+10+11)</t>
  </si>
  <si>
    <t>THPP Rate Increase</t>
  </si>
  <si>
    <t xml:space="preserve">Supplemental Clothing Allowance (SCA) </t>
  </si>
  <si>
    <t xml:space="preserve">Funeral Costs </t>
  </si>
  <si>
    <t>Educational Travel Reimbursement (ETR)</t>
  </si>
  <si>
    <t>Infant Supplement Rate Supplement (ISRS)</t>
  </si>
  <si>
    <t>Emergency Child Care Bridge (ECCB)</t>
  </si>
  <si>
    <t>ECCB Alternative Payment Program Administrative</t>
  </si>
  <si>
    <t>Specialized Care Increment (SCI)</t>
  </si>
  <si>
    <t>TOTAL ALL PAYMENTS (LINE 12 + LINE 13 THROUGH LINE 21)</t>
  </si>
  <si>
    <t>Persons Count</t>
  </si>
  <si>
    <t>SCI Persons Count</t>
  </si>
  <si>
    <t xml:space="preserve">                                     </t>
  </si>
  <si>
    <t>County Use Only (non-add line)</t>
  </si>
  <si>
    <t>Summary by Funding</t>
  </si>
  <si>
    <t>State/County 2011</t>
  </si>
  <si>
    <t>Total</t>
  </si>
  <si>
    <t>Foster Care (40)</t>
  </si>
  <si>
    <t>Foster Care (40) Total Payments</t>
  </si>
  <si>
    <t>Kin-GAP (4F)</t>
  </si>
  <si>
    <t>Infant Supplement Rate Supplement</t>
  </si>
  <si>
    <t>Kin-GAP (4F) Total Payments</t>
  </si>
  <si>
    <t>Kin-GAP (4G)</t>
  </si>
  <si>
    <t>Kin-GAP (4G) Total Payments</t>
  </si>
  <si>
    <t>AAP (04)</t>
  </si>
  <si>
    <t>AAP (04) Total Payments</t>
  </si>
  <si>
    <t>CCR Nonfederal Total Payments</t>
  </si>
  <si>
    <t>CONTINUUM OF CARE REFORM (CCR)</t>
  </si>
  <si>
    <t>FC (42)</t>
  </si>
  <si>
    <t>FED GAP (4T)</t>
  </si>
  <si>
    <t>AAP       (03)</t>
  </si>
  <si>
    <t>EA-FC (5K)</t>
  </si>
  <si>
    <t>FOSTER CARE, WRAPAROUND, FEDERAL GUARDIANSHIP ASSISTANCE PROGRAM (FED-GAP),</t>
  </si>
  <si>
    <t>FC       FMAP Rate (42)</t>
  </si>
  <si>
    <t>FC               Fed Adm Costs (42)</t>
  </si>
  <si>
    <t>FC                 NonFed Adm/Maint Costs (42)</t>
  </si>
  <si>
    <t>FedGAP (4T)</t>
  </si>
  <si>
    <t>EA-FC</t>
  </si>
  <si>
    <t>THPP (42)</t>
  </si>
  <si>
    <t>SCA            (42, 4T)</t>
  </si>
  <si>
    <t>SCA            (5K)</t>
  </si>
  <si>
    <t>IV-E Child Care (42)</t>
  </si>
  <si>
    <t>FPRRS, ECCB (42)</t>
  </si>
  <si>
    <t>FPRRS, ECCB (5K)</t>
  </si>
  <si>
    <t>Funeral (42)</t>
  </si>
  <si>
    <t>ETR (42)</t>
  </si>
  <si>
    <t>THPP / ETR      (5K)</t>
  </si>
  <si>
    <t>Infant Supplement Rate Supplement     (42, 4T)</t>
  </si>
  <si>
    <t>ADOPTION ASSISTANCE PROGRAM (AAP) AND EMERGENCY ASSISTANCE - FOSTER CARE (EA-FC)</t>
  </si>
  <si>
    <t>(5K)</t>
  </si>
  <si>
    <t>Federal</t>
  </si>
  <si>
    <t>FEDERAL</t>
  </si>
  <si>
    <t>FOSTER CARE</t>
  </si>
  <si>
    <t>WRAPAROUND</t>
  </si>
  <si>
    <t>FED-GAP</t>
  </si>
  <si>
    <t>ADOPTION</t>
  </si>
  <si>
    <t xml:space="preserve">EA-FC </t>
  </si>
  <si>
    <t>Current</t>
  </si>
  <si>
    <t xml:space="preserve">Prior Period Adjustment </t>
  </si>
  <si>
    <t>Prior Period Adjustment</t>
  </si>
  <si>
    <t>4T</t>
  </si>
  <si>
    <t>03</t>
  </si>
  <si>
    <t>5K</t>
  </si>
  <si>
    <t>Wraparound</t>
  </si>
  <si>
    <t>State/ County 2011  (AAP-Line 14)</t>
  </si>
  <si>
    <t>Current Month Supplemental Payroll</t>
  </si>
  <si>
    <t>Prior Months Supplemental Payroll</t>
  </si>
  <si>
    <t>Prior Months Cancellation Contra Roll</t>
  </si>
  <si>
    <t>Arra Sharing Ratio</t>
  </si>
  <si>
    <t>Recoveries of Aid</t>
  </si>
  <si>
    <t>FMAP Rate (42)</t>
  </si>
  <si>
    <t>SB 163</t>
  </si>
  <si>
    <t>Prior Month Negative Adjustment</t>
  </si>
  <si>
    <t>0.00</t>
  </si>
  <si>
    <t>Prior Month Positive Adjustment</t>
  </si>
  <si>
    <t>Office Audit Corrections</t>
  </si>
  <si>
    <t>TOTAL PAYROLL, CURRENT + PRIOR MONTH (Lines 6+10+11+12)</t>
  </si>
  <si>
    <r>
      <rPr>
        <i/>
        <sz val="10"/>
        <rFont val="Arial"/>
        <family val="2"/>
      </rPr>
      <t xml:space="preserve">For Aid Code 42: </t>
    </r>
    <r>
      <rPr>
        <sz val="10"/>
        <rFont val="Arial"/>
        <family val="2"/>
      </rPr>
      <t xml:space="preserve"> Amount Not Reimbursable at Fed FMAP Rate (FC1 Column G4+H2+O2)                                                                                                                                   </t>
    </r>
    <r>
      <rPr>
        <i/>
        <sz val="10"/>
        <rFont val="Arial"/>
        <family val="2"/>
      </rPr>
      <t xml:space="preserve">For Aid Code 03:  </t>
    </r>
    <r>
      <rPr>
        <sz val="10"/>
        <rFont val="Arial"/>
        <family val="2"/>
      </rPr>
      <t xml:space="preserve">Amount Not Reimbursable with Federal Funds </t>
    </r>
  </si>
  <si>
    <t xml:space="preserve"> </t>
  </si>
  <si>
    <t>TOTAL - Line 13 - Line 14</t>
  </si>
  <si>
    <t>Supplemental Clothing Allowance</t>
  </si>
  <si>
    <t>IV-E Child Care</t>
  </si>
  <si>
    <t>FPRRS Child Care</t>
  </si>
  <si>
    <t>Funeral Costs</t>
  </si>
  <si>
    <t xml:space="preserve">Educational Travel Reimbursement </t>
  </si>
  <si>
    <t xml:space="preserve">Specialized Care Increment </t>
  </si>
  <si>
    <t>TOTAL ALL PAYMENTS (Lines 13+Line 16 through Line 25)</t>
  </si>
  <si>
    <t>Number of Children Non-Recurring Payments</t>
  </si>
  <si>
    <r>
      <t>Federal</t>
    </r>
    <r>
      <rPr>
        <sz val="10"/>
        <rFont val="Arial"/>
        <family val="2"/>
      </rPr>
      <t xml:space="preserve"> (ARRA)</t>
    </r>
  </si>
  <si>
    <r>
      <t>State</t>
    </r>
    <r>
      <rPr>
        <sz val="10"/>
        <rFont val="Arial"/>
        <family val="2"/>
      </rPr>
      <t xml:space="preserve"> (ARRA)</t>
    </r>
  </si>
  <si>
    <r>
      <t>County 2011</t>
    </r>
    <r>
      <rPr>
        <sz val="10"/>
        <rFont val="Arial"/>
        <family val="2"/>
      </rPr>
      <t xml:space="preserve"> </t>
    </r>
  </si>
  <si>
    <t>County/Co. ARRA</t>
  </si>
  <si>
    <t>Foster Care (42)</t>
  </si>
  <si>
    <t>Federal Administrative Costs (FC1 and FC1_ADJ, Column H4)</t>
  </si>
  <si>
    <t>Non Federal Admin Costs (FC1 and FC1_ADJ, Column H6)</t>
  </si>
  <si>
    <t>Non Federal Maintenance (FC1 and FC1_ADJ, Column G4+O2)</t>
  </si>
  <si>
    <t xml:space="preserve">THPP Rate Increase  </t>
  </si>
  <si>
    <t xml:space="preserve">Supplemental Clothing Allowance </t>
  </si>
  <si>
    <t xml:space="preserve">IV-E Child Care </t>
  </si>
  <si>
    <t>Foster Care (42) Total Payments</t>
  </si>
  <si>
    <t>Wraparound (42) Total Payments</t>
  </si>
  <si>
    <t>Wraparound Federal Admin Costs (WA_FC1 and FC1_ADJ Column H4)</t>
  </si>
  <si>
    <t>Fed-GAP (4T)</t>
  </si>
  <si>
    <t>Fed-GAP (4T) Total Payments</t>
  </si>
  <si>
    <t>Adoption Assistance Program (03)</t>
  </si>
  <si>
    <t>AAP (03) Total Payments</t>
  </si>
  <si>
    <t>Educational Travel Reimbursement</t>
  </si>
  <si>
    <t>EA-FC (5K) Total Payments</t>
  </si>
  <si>
    <t xml:space="preserve"> CCR Federal Total Payments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</si>
</sst>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\(###\)\ ###\-####"/>
    <numFmt numFmtId="166" formatCode="_(* #,##0_);_(* \(#,##0\);_(* &quot;-&quot;??_);_(@_)"/>
    <numFmt numFmtId="167" formatCode="&quot;$&quot;#,##0"/>
    <numFmt numFmtId="168" formatCode="#,##0.000_);[Red]\(#,##0.000\)"/>
    <numFmt numFmtId="169" formatCode="0.000"/>
    <numFmt numFmtId="170" formatCode="#,##0.0000_);[Red]\(#,##0.0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7"/>
      <color indexed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vertAlign val="superscript"/>
      <sz val="20"/>
      <name val="Arial"/>
      <family val="2"/>
    </font>
    <font>
      <b/>
      <sz val="8"/>
      <name val="Arial"/>
      <family val="2"/>
    </font>
    <font>
      <b/>
      <sz val="7.5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2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10"/>
      <color theme="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i/>
      <sz val="9"/>
      <color rgb="FFFF0000"/>
      <name val="Arial"/>
      <family val="2"/>
    </font>
    <font>
      <b/>
      <i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double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/>
      <top/>
      <bottom style="double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medium"/>
      <right style="medium"/>
      <top style="double"/>
      <bottom style="double"/>
    </border>
    <border>
      <left style="medium"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 style="medium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573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64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23" fillId="0" borderId="10" xfId="0" applyFont="1" applyFill="1" applyBorder="1" applyAlignment="1" applyProtection="1">
      <alignment horizontal="left" vertical="top"/>
      <protection/>
    </xf>
    <xf numFmtId="0" fontId="23" fillId="0" borderId="11" xfId="0" applyFont="1" applyFill="1" applyBorder="1" applyAlignment="1" applyProtection="1">
      <alignment horizontal="left" vertical="top"/>
      <protection/>
    </xf>
    <xf numFmtId="0" fontId="23" fillId="0" borderId="12" xfId="0" applyFont="1" applyFill="1" applyBorder="1" applyAlignment="1" applyProtection="1">
      <alignment vertical="top"/>
      <protection/>
    </xf>
    <xf numFmtId="0" fontId="19" fillId="0" borderId="0" xfId="0" applyFont="1" applyFill="1" applyBorder="1" applyAlignment="1" applyProtection="1">
      <alignment/>
      <protection/>
    </xf>
    <xf numFmtId="40" fontId="19" fillId="0" borderId="0" xfId="0" applyNumberFormat="1" applyFont="1" applyFill="1" applyBorder="1" applyAlignment="1" applyProtection="1">
      <alignment horizontal="center"/>
      <protection/>
    </xf>
    <xf numFmtId="40" fontId="19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24" fillId="0" borderId="14" xfId="0" applyFont="1" applyFill="1" applyBorder="1" applyAlignment="1" applyProtection="1">
      <alignment horizontal="left"/>
      <protection/>
    </xf>
    <xf numFmtId="0" fontId="24" fillId="0" borderId="15" xfId="0" applyFont="1" applyFill="1" applyBorder="1" applyAlignment="1" applyProtection="1">
      <alignment horizontal="left"/>
      <protection/>
    </xf>
    <xf numFmtId="164" fontId="24" fillId="0" borderId="16" xfId="0" applyNumberFormat="1" applyFont="1" applyFill="1" applyBorder="1" applyAlignment="1" applyProtection="1">
      <alignment horizontal="left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165" fontId="24" fillId="0" borderId="16" xfId="0" applyNumberFormat="1" applyFont="1" applyFill="1" applyBorder="1" applyAlignment="1" applyProtection="1">
      <alignment horizontal="left"/>
      <protection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33" borderId="17" xfId="0" applyFont="1" applyFill="1" applyBorder="1" applyAlignment="1" applyProtection="1">
      <alignment horizontal="center"/>
      <protection/>
    </xf>
    <xf numFmtId="0" fontId="26" fillId="33" borderId="18" xfId="0" applyFont="1" applyFill="1" applyBorder="1" applyAlignment="1" applyProtection="1">
      <alignment horizontal="center"/>
      <protection/>
    </xf>
    <xf numFmtId="0" fontId="26" fillId="33" borderId="19" xfId="0" applyFont="1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24" fillId="33" borderId="10" xfId="0" applyFont="1" applyFill="1" applyBorder="1" applyAlignment="1" applyProtection="1">
      <alignment horizontal="center"/>
      <protection/>
    </xf>
    <xf numFmtId="0" fontId="24" fillId="10" borderId="22" xfId="0" applyFont="1" applyFill="1" applyBorder="1" applyAlignment="1" applyProtection="1">
      <alignment horizontal="center"/>
      <protection/>
    </xf>
    <xf numFmtId="0" fontId="24" fillId="10" borderId="23" xfId="0" applyFont="1" applyFill="1" applyBorder="1" applyAlignment="1" applyProtection="1">
      <alignment horizontal="center"/>
      <protection/>
    </xf>
    <xf numFmtId="0" fontId="24" fillId="33" borderId="24" xfId="0" applyFont="1" applyFill="1" applyBorder="1" applyAlignment="1" applyProtection="1">
      <alignment horizontal="center"/>
      <protection/>
    </xf>
    <xf numFmtId="0" fontId="27" fillId="0" borderId="25" xfId="0" applyFont="1" applyFill="1" applyBorder="1" applyAlignment="1" applyProtection="1">
      <alignment horizontal="center" vertical="center"/>
      <protection/>
    </xf>
    <xf numFmtId="0" fontId="27" fillId="0" borderId="16" xfId="0" applyFont="1" applyFill="1" applyBorder="1" applyAlignment="1" applyProtection="1">
      <alignment horizontal="center" vertical="center"/>
      <protection/>
    </xf>
    <xf numFmtId="0" fontId="27" fillId="0" borderId="26" xfId="0" applyFont="1" applyFill="1" applyBorder="1" applyAlignment="1" applyProtection="1">
      <alignment horizontal="center" vertical="center"/>
      <protection/>
    </xf>
    <xf numFmtId="0" fontId="26" fillId="4" borderId="27" xfId="55" applyFill="1" applyBorder="1" applyAlignment="1" applyProtection="1">
      <alignment horizontal="center"/>
      <protection/>
    </xf>
    <xf numFmtId="0" fontId="26" fillId="4" borderId="28" xfId="55" applyFill="1" applyBorder="1" applyAlignment="1" applyProtection="1">
      <alignment horizontal="center"/>
      <protection/>
    </xf>
    <xf numFmtId="0" fontId="26" fillId="4" borderId="29" xfId="55" applyFill="1" applyBorder="1" applyAlignment="1" applyProtection="1">
      <alignment horizontal="center"/>
      <protection/>
    </xf>
    <xf numFmtId="0" fontId="24" fillId="32" borderId="20" xfId="0" applyFont="1" applyFill="1" applyBorder="1" applyAlignment="1" applyProtection="1">
      <alignment horizontal="center"/>
      <protection/>
    </xf>
    <xf numFmtId="0" fontId="24" fillId="32" borderId="21" xfId="0" applyFont="1" applyFill="1" applyBorder="1" applyAlignment="1" applyProtection="1">
      <alignment horizontal="center"/>
      <protection/>
    </xf>
    <xf numFmtId="0" fontId="24" fillId="33" borderId="22" xfId="0" applyFont="1" applyFill="1" applyBorder="1" applyAlignment="1" applyProtection="1">
      <alignment horizontal="center" wrapText="1"/>
      <protection/>
    </xf>
    <xf numFmtId="0" fontId="24" fillId="10" borderId="22" xfId="0" applyFont="1" applyFill="1" applyBorder="1" applyAlignment="1" applyProtection="1">
      <alignment horizontal="center" wrapText="1"/>
      <protection/>
    </xf>
    <xf numFmtId="0" fontId="24" fillId="10" borderId="23" xfId="0" applyFont="1" applyFill="1" applyBorder="1" applyAlignment="1" applyProtection="1">
      <alignment horizontal="center" wrapText="1"/>
      <protection/>
    </xf>
    <xf numFmtId="49" fontId="24" fillId="33" borderId="24" xfId="0" applyNumberFormat="1" applyFont="1" applyFill="1" applyBorder="1" applyAlignment="1" applyProtection="1">
      <alignment horizontal="center"/>
      <protection/>
    </xf>
    <xf numFmtId="0" fontId="27" fillId="0" borderId="30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/>
      <protection/>
    </xf>
    <xf numFmtId="49" fontId="20" fillId="0" borderId="12" xfId="0" applyNumberFormat="1" applyFont="1" applyFill="1" applyBorder="1" applyAlignment="1" applyProtection="1">
      <alignment horizontal="center"/>
      <protection/>
    </xf>
    <xf numFmtId="0" fontId="64" fillId="0" borderId="12" xfId="0" applyFont="1" applyFill="1" applyBorder="1" applyAlignment="1" applyProtection="1">
      <alignment horizontal="center"/>
      <protection/>
    </xf>
    <xf numFmtId="0" fontId="20" fillId="0" borderId="31" xfId="0" applyFont="1" applyFill="1" applyBorder="1" applyAlignment="1" applyProtection="1">
      <alignment horizontal="center" wrapText="1"/>
      <protection/>
    </xf>
    <xf numFmtId="0" fontId="20" fillId="0" borderId="30" xfId="55" applyFont="1" applyFill="1" applyBorder="1" applyAlignment="1" applyProtection="1">
      <alignment horizontal="center"/>
      <protection/>
    </xf>
    <xf numFmtId="0" fontId="20" fillId="0" borderId="22" xfId="55" applyFont="1" applyFill="1" applyBorder="1" applyAlignment="1" applyProtection="1">
      <alignment horizontal="center"/>
      <protection/>
    </xf>
    <xf numFmtId="0" fontId="20" fillId="0" borderId="22" xfId="55" applyFont="1" applyFill="1" applyBorder="1" applyAlignment="1" applyProtection="1">
      <alignment horizontal="center" wrapText="1"/>
      <protection/>
    </xf>
    <xf numFmtId="0" fontId="20" fillId="0" borderId="23" xfId="55" applyFont="1" applyFill="1" applyBorder="1" applyAlignment="1" applyProtection="1">
      <alignment horizontal="center" wrapText="1"/>
      <protection/>
    </xf>
    <xf numFmtId="0" fontId="20" fillId="0" borderId="32" xfId="55" applyFont="1" applyFill="1" applyBorder="1" applyAlignment="1" applyProtection="1">
      <alignment horizontal="center" wrapText="1"/>
      <protection/>
    </xf>
    <xf numFmtId="0" fontId="24" fillId="0" borderId="33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38" fontId="0" fillId="0" borderId="22" xfId="0" applyNumberFormat="1" applyFill="1" applyBorder="1" applyAlignment="1" applyProtection="1">
      <alignment/>
      <protection locked="0"/>
    </xf>
    <xf numFmtId="38" fontId="0" fillId="0" borderId="14" xfId="0" applyNumberFormat="1" applyFill="1" applyBorder="1" applyAlignment="1" applyProtection="1">
      <alignment/>
      <protection locked="0"/>
    </xf>
    <xf numFmtId="0" fontId="20" fillId="0" borderId="30" xfId="0" applyFont="1" applyFill="1" applyBorder="1" applyAlignment="1" applyProtection="1">
      <alignment horizontal="center"/>
      <protection/>
    </xf>
    <xf numFmtId="0" fontId="20" fillId="0" borderId="16" xfId="0" applyFont="1" applyFill="1" applyBorder="1" applyAlignment="1" applyProtection="1">
      <alignment horizontal="center"/>
      <protection/>
    </xf>
    <xf numFmtId="49" fontId="20" fillId="0" borderId="16" xfId="0" applyNumberFormat="1" applyFont="1" applyFill="1" applyBorder="1" applyAlignment="1" applyProtection="1">
      <alignment horizontal="center"/>
      <protection/>
    </xf>
    <xf numFmtId="0" fontId="64" fillId="0" borderId="16" xfId="0" applyFont="1" applyFill="1" applyBorder="1" applyAlignment="1" applyProtection="1">
      <alignment horizontal="center"/>
      <protection/>
    </xf>
    <xf numFmtId="0" fontId="20" fillId="0" borderId="26" xfId="0" applyFont="1" applyFill="1" applyBorder="1" applyAlignment="1" applyProtection="1">
      <alignment horizontal="center" wrapText="1"/>
      <protection/>
    </xf>
    <xf numFmtId="0" fontId="19" fillId="0" borderId="30" xfId="0" applyFont="1" applyFill="1" applyBorder="1" applyAlignment="1" applyProtection="1">
      <alignment/>
      <protection/>
    </xf>
    <xf numFmtId="40" fontId="19" fillId="0" borderId="22" xfId="0" applyNumberFormat="1" applyFont="1" applyFill="1" applyBorder="1" applyAlignment="1" applyProtection="1">
      <alignment horizontal="center" vertical="center"/>
      <protection/>
    </xf>
    <xf numFmtId="40" fontId="19" fillId="0" borderId="22" xfId="0" applyNumberFormat="1" applyFont="1" applyFill="1" applyBorder="1" applyAlignment="1" applyProtection="1">
      <alignment horizontal="center" vertical="center"/>
      <protection/>
    </xf>
    <xf numFmtId="40" fontId="19" fillId="34" borderId="22" xfId="0" applyNumberFormat="1" applyFont="1" applyFill="1" applyBorder="1" applyAlignment="1" applyProtection="1">
      <alignment horizontal="center"/>
      <protection/>
    </xf>
    <xf numFmtId="40" fontId="65" fillId="34" borderId="22" xfId="0" applyNumberFormat="1" applyFont="1" applyFill="1" applyBorder="1" applyAlignment="1" applyProtection="1">
      <alignment horizontal="center"/>
      <protection/>
    </xf>
    <xf numFmtId="40" fontId="65" fillId="0" borderId="22" xfId="0" applyNumberFormat="1" applyFont="1" applyFill="1" applyBorder="1" applyAlignment="1" applyProtection="1">
      <alignment horizontal="center"/>
      <protection/>
    </xf>
    <xf numFmtId="40" fontId="65" fillId="0" borderId="22" xfId="0" applyNumberFormat="1" applyFont="1" applyFill="1" applyBorder="1" applyAlignment="1" applyProtection="1">
      <alignment horizontal="center" wrapText="1"/>
      <protection/>
    </xf>
    <xf numFmtId="40" fontId="65" fillId="0" borderId="32" xfId="0" applyNumberFormat="1" applyFont="1" applyFill="1" applyBorder="1" applyAlignment="1" applyProtection="1">
      <alignment horizontal="center" wrapText="1"/>
      <protection/>
    </xf>
    <xf numFmtId="0" fontId="19" fillId="0" borderId="30" xfId="55" applyFont="1" applyFill="1" applyBorder="1" applyAlignment="1" applyProtection="1">
      <alignment/>
      <protection/>
    </xf>
    <xf numFmtId="40" fontId="19" fillId="34" borderId="22" xfId="55" applyNumberFormat="1" applyFont="1" applyFill="1" applyBorder="1" applyAlignment="1" applyProtection="1">
      <alignment horizontal="center"/>
      <protection/>
    </xf>
    <xf numFmtId="40" fontId="19" fillId="0" borderId="22" xfId="55" applyNumberFormat="1" applyFont="1" applyFill="1" applyBorder="1" applyAlignment="1" applyProtection="1">
      <alignment horizontal="center"/>
      <protection/>
    </xf>
    <xf numFmtId="40" fontId="19" fillId="34" borderId="32" xfId="55" applyNumberFormat="1" applyFont="1" applyFill="1" applyBorder="1" applyAlignment="1" applyProtection="1">
      <alignment horizontal="center"/>
      <protection/>
    </xf>
    <xf numFmtId="40" fontId="19" fillId="34" borderId="22" xfId="0" applyNumberFormat="1" applyFont="1" applyFill="1" applyBorder="1" applyAlignment="1" applyProtection="1">
      <alignment horizontal="center" vertical="center"/>
      <protection/>
    </xf>
    <xf numFmtId="40" fontId="19" fillId="0" borderId="22" xfId="0" applyNumberFormat="1" applyFont="1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/>
      <protection/>
    </xf>
    <xf numFmtId="0" fontId="0" fillId="34" borderId="32" xfId="0" applyFill="1" applyBorder="1" applyAlignment="1" applyProtection="1">
      <alignment/>
      <protection/>
    </xf>
    <xf numFmtId="40" fontId="19" fillId="0" borderId="32" xfId="55" applyNumberFormat="1" applyFont="1" applyFill="1" applyBorder="1" applyAlignment="1" applyProtection="1">
      <alignment horizontal="center"/>
      <protection/>
    </xf>
    <xf numFmtId="0" fontId="26" fillId="0" borderId="22" xfId="0" applyFont="1" applyFill="1" applyBorder="1" applyAlignment="1" applyProtection="1">
      <alignment/>
      <protection/>
    </xf>
    <xf numFmtId="0" fontId="19" fillId="0" borderId="34" xfId="0" applyFont="1" applyFill="1" applyBorder="1" applyAlignment="1" applyProtection="1">
      <alignment/>
      <protection/>
    </xf>
    <xf numFmtId="40" fontId="19" fillId="0" borderId="35" xfId="0" applyNumberFormat="1" applyFont="1" applyFill="1" applyBorder="1" applyAlignment="1" applyProtection="1">
      <alignment horizontal="center"/>
      <protection/>
    </xf>
    <xf numFmtId="40" fontId="65" fillId="0" borderId="35" xfId="0" applyNumberFormat="1" applyFont="1" applyFill="1" applyBorder="1" applyAlignment="1" applyProtection="1">
      <alignment horizontal="center"/>
      <protection/>
    </xf>
    <xf numFmtId="40" fontId="65" fillId="34" borderId="35" xfId="0" applyNumberFormat="1" applyFont="1" applyFill="1" applyBorder="1" applyAlignment="1" applyProtection="1">
      <alignment horizontal="center"/>
      <protection/>
    </xf>
    <xf numFmtId="0" fontId="0" fillId="34" borderId="35" xfId="0" applyFill="1" applyBorder="1" applyAlignment="1" applyProtection="1">
      <alignment/>
      <protection/>
    </xf>
    <xf numFmtId="0" fontId="0" fillId="34" borderId="36" xfId="0" applyFill="1" applyBorder="1" applyAlignment="1" applyProtection="1">
      <alignment/>
      <protection/>
    </xf>
    <xf numFmtId="0" fontId="19" fillId="0" borderId="34" xfId="55" applyFont="1" applyFill="1" applyBorder="1" applyAlignment="1" applyProtection="1">
      <alignment/>
      <protection/>
    </xf>
    <xf numFmtId="40" fontId="19" fillId="0" borderId="35" xfId="55" applyNumberFormat="1" applyFont="1" applyFill="1" applyBorder="1" applyAlignment="1" applyProtection="1">
      <alignment horizontal="center"/>
      <protection/>
    </xf>
    <xf numFmtId="40" fontId="19" fillId="0" borderId="36" xfId="55" applyNumberFormat="1" applyFont="1" applyFill="1" applyBorder="1" applyAlignment="1" applyProtection="1">
      <alignment horizontal="center"/>
      <protection/>
    </xf>
    <xf numFmtId="38" fontId="0" fillId="0" borderId="16" xfId="0" applyNumberFormat="1" applyFill="1" applyBorder="1" applyAlignment="1" applyProtection="1">
      <alignment/>
      <protection locked="0"/>
    </xf>
    <xf numFmtId="0" fontId="24" fillId="35" borderId="33" xfId="0" applyFont="1" applyFill="1" applyBorder="1" applyAlignment="1" applyProtection="1">
      <alignment/>
      <protection/>
    </xf>
    <xf numFmtId="0" fontId="24" fillId="35" borderId="22" xfId="0" applyFont="1" applyFill="1" applyBorder="1" applyAlignment="1" applyProtection="1">
      <alignment/>
      <protection/>
    </xf>
    <xf numFmtId="41" fontId="24" fillId="35" borderId="16" xfId="0" applyNumberFormat="1" applyFont="1" applyFill="1" applyBorder="1" applyAlignment="1" applyProtection="1">
      <alignment/>
      <protection/>
    </xf>
    <xf numFmtId="41" fontId="24" fillId="35" borderId="24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41" fontId="24" fillId="35" borderId="22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8" fontId="26" fillId="0" borderId="22" xfId="0" applyNumberFormat="1" applyFont="1" applyFill="1" applyBorder="1" applyAlignment="1" applyProtection="1">
      <alignment/>
      <protection locked="0"/>
    </xf>
    <xf numFmtId="38" fontId="26" fillId="0" borderId="14" xfId="0" applyNumberFormat="1" applyFont="1" applyFill="1" applyBorder="1" applyAlignment="1" applyProtection="1">
      <alignment/>
      <protection locked="0"/>
    </xf>
    <xf numFmtId="38" fontId="26" fillId="0" borderId="24" xfId="0" applyNumberFormat="1" applyFont="1" applyFill="1" applyBorder="1" applyAlignment="1" applyProtection="1">
      <alignment/>
      <protection locked="0"/>
    </xf>
    <xf numFmtId="0" fontId="26" fillId="0" borderId="0" xfId="0" applyFont="1" applyAlignment="1" applyProtection="1">
      <alignment horizontal="right"/>
      <protection/>
    </xf>
    <xf numFmtId="9" fontId="0" fillId="0" borderId="0" xfId="58" applyFont="1" applyAlignment="1" applyProtection="1">
      <alignment horizontal="right"/>
      <protection/>
    </xf>
    <xf numFmtId="9" fontId="26" fillId="0" borderId="0" xfId="0" applyNumberFormat="1" applyFont="1" applyAlignment="1" applyProtection="1">
      <alignment/>
      <protection/>
    </xf>
    <xf numFmtId="0" fontId="24" fillId="35" borderId="37" xfId="0" applyFont="1" applyFill="1" applyBorder="1" applyAlignment="1" applyProtection="1">
      <alignment/>
      <protection/>
    </xf>
    <xf numFmtId="0" fontId="24" fillId="35" borderId="38" xfId="0" applyFont="1" applyFill="1" applyBorder="1" applyAlignment="1" applyProtection="1">
      <alignment/>
      <protection/>
    </xf>
    <xf numFmtId="41" fontId="24" fillId="35" borderId="38" xfId="0" applyNumberFormat="1" applyFont="1" applyFill="1" applyBorder="1" applyAlignment="1" applyProtection="1">
      <alignment/>
      <protection/>
    </xf>
    <xf numFmtId="41" fontId="24" fillId="35" borderId="39" xfId="0" applyNumberFormat="1" applyFont="1" applyFill="1" applyBorder="1" applyAlignment="1" applyProtection="1">
      <alignment/>
      <protection/>
    </xf>
    <xf numFmtId="10" fontId="26" fillId="0" borderId="0" xfId="0" applyNumberFormat="1" applyFont="1" applyAlignment="1" applyProtection="1">
      <alignment/>
      <protection/>
    </xf>
    <xf numFmtId="0" fontId="24" fillId="0" borderId="40" xfId="0" applyFont="1" applyFill="1" applyBorder="1" applyAlignment="1" applyProtection="1">
      <alignment/>
      <protection/>
    </xf>
    <xf numFmtId="0" fontId="29" fillId="0" borderId="16" xfId="0" applyFont="1" applyFill="1" applyBorder="1" applyAlignment="1" applyProtection="1">
      <alignment horizontal="left"/>
      <protection/>
    </xf>
    <xf numFmtId="38" fontId="26" fillId="0" borderId="16" xfId="0" applyNumberFormat="1" applyFont="1" applyFill="1" applyBorder="1" applyAlignment="1" applyProtection="1">
      <alignment/>
      <protection locked="0"/>
    </xf>
    <xf numFmtId="38" fontId="24" fillId="34" borderId="16" xfId="0" applyNumberFormat="1" applyFont="1" applyFill="1" applyBorder="1" applyAlignment="1" applyProtection="1">
      <alignment/>
      <protection/>
    </xf>
    <xf numFmtId="38" fontId="24" fillId="34" borderId="14" xfId="0" applyNumberFormat="1" applyFont="1" applyFill="1" applyBorder="1" applyAlignment="1" applyProtection="1">
      <alignment/>
      <protection/>
    </xf>
    <xf numFmtId="38" fontId="24" fillId="34" borderId="41" xfId="0" applyNumberFormat="1" applyFont="1" applyFill="1" applyBorder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29" fillId="0" borderId="22" xfId="0" applyFont="1" applyFill="1" applyBorder="1" applyAlignment="1" applyProtection="1">
      <alignment horizontal="left"/>
      <protection/>
    </xf>
    <xf numFmtId="38" fontId="26" fillId="34" borderId="22" xfId="0" applyNumberFormat="1" applyFont="1" applyFill="1" applyBorder="1" applyAlignment="1" applyProtection="1">
      <alignment/>
      <protection/>
    </xf>
    <xf numFmtId="38" fontId="26" fillId="34" borderId="14" xfId="0" applyNumberFormat="1" applyFont="1" applyFill="1" applyBorder="1" applyAlignment="1" applyProtection="1">
      <alignment/>
      <protection/>
    </xf>
    <xf numFmtId="38" fontId="26" fillId="34" borderId="24" xfId="0" applyNumberFormat="1" applyFont="1" applyFill="1" applyBorder="1" applyAlignment="1" applyProtection="1">
      <alignment/>
      <protection/>
    </xf>
    <xf numFmtId="0" fontId="29" fillId="0" borderId="22" xfId="0" applyFont="1" applyFill="1" applyBorder="1" applyAlignment="1" applyProtection="1">
      <alignment/>
      <protection/>
    </xf>
    <xf numFmtId="38" fontId="26" fillId="34" borderId="23" xfId="0" applyNumberFormat="1" applyFont="1" applyFill="1" applyBorder="1" applyAlignment="1" applyProtection="1">
      <alignment/>
      <protection/>
    </xf>
    <xf numFmtId="38" fontId="26" fillId="0" borderId="23" xfId="0" applyNumberFormat="1" applyFont="1" applyFill="1" applyBorder="1" applyAlignment="1" applyProtection="1">
      <alignment/>
      <protection locked="0"/>
    </xf>
    <xf numFmtId="0" fontId="24" fillId="0" borderId="42" xfId="0" applyFont="1" applyFill="1" applyBorder="1" applyAlignment="1" applyProtection="1">
      <alignment/>
      <protection/>
    </xf>
    <xf numFmtId="0" fontId="29" fillId="0" borderId="43" xfId="0" applyFont="1" applyFill="1" applyBorder="1" applyAlignment="1" applyProtection="1">
      <alignment/>
      <protection/>
    </xf>
    <xf numFmtId="38" fontId="26" fillId="34" borderId="44" xfId="0" applyNumberFormat="1" applyFont="1" applyFill="1" applyBorder="1" applyAlignment="1" applyProtection="1">
      <alignment/>
      <protection/>
    </xf>
    <xf numFmtId="38" fontId="26" fillId="34" borderId="45" xfId="0" applyNumberFormat="1" applyFont="1" applyFill="1" applyBorder="1" applyAlignment="1" applyProtection="1">
      <alignment/>
      <protection/>
    </xf>
    <xf numFmtId="0" fontId="24" fillId="35" borderId="46" xfId="0" applyFont="1" applyFill="1" applyBorder="1" applyAlignment="1" applyProtection="1">
      <alignment/>
      <protection/>
    </xf>
    <xf numFmtId="0" fontId="24" fillId="35" borderId="47" xfId="0" applyFont="1" applyFill="1" applyBorder="1" applyAlignment="1" applyProtection="1">
      <alignment/>
      <protection/>
    </xf>
    <xf numFmtId="41" fontId="24" fillId="35" borderId="48" xfId="0" applyNumberFormat="1" applyFont="1" applyFill="1" applyBorder="1" applyAlignment="1" applyProtection="1">
      <alignment/>
      <protection/>
    </xf>
    <xf numFmtId="41" fontId="24" fillId="35" borderId="49" xfId="0" applyNumberFormat="1" applyFont="1" applyFill="1" applyBorder="1" applyAlignment="1" applyProtection="1">
      <alignment/>
      <protection/>
    </xf>
    <xf numFmtId="0" fontId="24" fillId="0" borderId="16" xfId="0" applyFont="1" applyFill="1" applyBorder="1" applyAlignment="1" applyProtection="1">
      <alignment/>
      <protection/>
    </xf>
    <xf numFmtId="38" fontId="26" fillId="0" borderId="41" xfId="0" applyNumberFormat="1" applyFont="1" applyFill="1" applyBorder="1" applyAlignment="1" applyProtection="1">
      <alignment/>
      <protection locked="0"/>
    </xf>
    <xf numFmtId="0" fontId="24" fillId="0" borderId="50" xfId="0" applyFont="1" applyFill="1" applyBorder="1" applyAlignment="1" applyProtection="1">
      <alignment/>
      <protection/>
    </xf>
    <xf numFmtId="0" fontId="24" fillId="0" borderId="51" xfId="0" applyFont="1" applyFill="1" applyBorder="1" applyAlignment="1" applyProtection="1">
      <alignment/>
      <protection/>
    </xf>
    <xf numFmtId="38" fontId="26" fillId="34" borderId="51" xfId="0" applyNumberFormat="1" applyFont="1" applyFill="1" applyBorder="1" applyAlignment="1" applyProtection="1">
      <alignment/>
      <protection/>
    </xf>
    <xf numFmtId="38" fontId="26" fillId="34" borderId="52" xfId="0" applyNumberFormat="1" applyFont="1" applyFill="1" applyBorder="1" applyAlignment="1" applyProtection="1">
      <alignment/>
      <protection/>
    </xf>
    <xf numFmtId="38" fontId="26" fillId="34" borderId="53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right" vertical="center" wrapText="1"/>
      <protection hidden="1"/>
    </xf>
    <xf numFmtId="0" fontId="67" fillId="0" borderId="54" xfId="0" applyFont="1" applyFill="1" applyBorder="1" applyAlignment="1" applyProtection="1">
      <alignment horizontal="left" vertical="center" wrapText="1"/>
      <protection/>
    </xf>
    <xf numFmtId="0" fontId="68" fillId="0" borderId="54" xfId="0" applyFont="1" applyFill="1" applyBorder="1" applyAlignment="1" applyProtection="1">
      <alignment wrapText="1"/>
      <protection/>
    </xf>
    <xf numFmtId="0" fontId="0" fillId="0" borderId="55" xfId="0" applyFill="1" applyBorder="1" applyAlignment="1" applyProtection="1">
      <alignment/>
      <protection/>
    </xf>
    <xf numFmtId="0" fontId="29" fillId="0" borderId="56" xfId="0" applyFont="1" applyFill="1" applyBorder="1" applyAlignment="1" applyProtection="1">
      <alignment/>
      <protection/>
    </xf>
    <xf numFmtId="166" fontId="24" fillId="0" borderId="57" xfId="42" applyNumberFormat="1" applyFont="1" applyFill="1" applyBorder="1" applyAlignment="1" applyProtection="1">
      <alignment horizontal="center"/>
      <protection locked="0"/>
    </xf>
    <xf numFmtId="166" fontId="0" fillId="0" borderId="57" xfId="42" applyNumberFormat="1" applyFont="1" applyFill="1" applyBorder="1" applyAlignment="1" applyProtection="1">
      <alignment horizontal="center"/>
      <protection locked="0"/>
    </xf>
    <xf numFmtId="167" fontId="33" fillId="0" borderId="58" xfId="0" applyNumberFormat="1" applyFont="1" applyFill="1" applyBorder="1" applyAlignment="1" applyProtection="1">
      <alignment horizontal="right" wrapText="1"/>
      <protection/>
    </xf>
    <xf numFmtId="0" fontId="0" fillId="0" borderId="59" xfId="0" applyFill="1" applyBorder="1" applyAlignment="1" applyProtection="1">
      <alignment/>
      <protection/>
    </xf>
    <xf numFmtId="0" fontId="29" fillId="0" borderId="54" xfId="0" applyFont="1" applyFill="1" applyBorder="1" applyAlignment="1" applyProtection="1">
      <alignment/>
      <protection/>
    </xf>
    <xf numFmtId="166" fontId="24" fillId="0" borderId="60" xfId="42" applyNumberFormat="1" applyFont="1" applyFill="1" applyBorder="1" applyAlignment="1" applyProtection="1">
      <alignment horizontal="center"/>
      <protection locked="0"/>
    </xf>
    <xf numFmtId="166" fontId="0" fillId="0" borderId="60" xfId="42" applyNumberFormat="1" applyFont="1" applyFill="1" applyBorder="1" applyAlignment="1" applyProtection="1">
      <alignment horizontal="center"/>
      <protection locked="0"/>
    </xf>
    <xf numFmtId="167" fontId="26" fillId="35" borderId="61" xfId="0" applyNumberFormat="1" applyFont="1" applyFill="1" applyBorder="1" applyAlignment="1" applyProtection="1">
      <alignment/>
      <protection/>
    </xf>
    <xf numFmtId="0" fontId="0" fillId="0" borderId="62" xfId="0" applyFill="1" applyBorder="1" applyAlignment="1" applyProtection="1">
      <alignment/>
      <protection/>
    </xf>
    <xf numFmtId="0" fontId="24" fillId="0" borderId="62" xfId="0" applyFont="1" applyFill="1" applyBorder="1" applyAlignment="1" applyProtection="1">
      <alignment/>
      <protection/>
    </xf>
    <xf numFmtId="0" fontId="24" fillId="0" borderId="62" xfId="0" applyFont="1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/>
      <protection/>
    </xf>
    <xf numFmtId="0" fontId="24" fillId="0" borderId="21" xfId="0" applyFont="1" applyFill="1" applyBorder="1" applyAlignment="1" applyProtection="1">
      <alignment/>
      <protection/>
    </xf>
    <xf numFmtId="0" fontId="24" fillId="0" borderId="21" xfId="0" applyFont="1" applyFill="1" applyBorder="1" applyAlignment="1" applyProtection="1">
      <alignment horizontal="center"/>
      <protection/>
    </xf>
    <xf numFmtId="0" fontId="24" fillId="0" borderId="22" xfId="0" applyFont="1" applyFill="1" applyBorder="1" applyAlignment="1" applyProtection="1">
      <alignment horizontal="center"/>
      <protection/>
    </xf>
    <xf numFmtId="0" fontId="24" fillId="35" borderId="21" xfId="0" applyFont="1" applyFill="1" applyBorder="1" applyAlignment="1" applyProtection="1">
      <alignment/>
      <protection/>
    </xf>
    <xf numFmtId="166" fontId="26" fillId="34" borderId="21" xfId="42" applyNumberFormat="1" applyFont="1" applyFill="1" applyBorder="1" applyAlignment="1" applyProtection="1">
      <alignment/>
      <protection/>
    </xf>
    <xf numFmtId="166" fontId="26" fillId="32" borderId="22" xfId="42" applyNumberFormat="1" applyFont="1" applyFill="1" applyBorder="1" applyAlignment="1" applyProtection="1">
      <alignment/>
      <protection/>
    </xf>
    <xf numFmtId="166" fontId="26" fillId="34" borderId="22" xfId="42" applyNumberFormat="1" applyFont="1" applyFill="1" applyBorder="1" applyAlignment="1" applyProtection="1">
      <alignment/>
      <protection/>
    </xf>
    <xf numFmtId="0" fontId="24" fillId="35" borderId="12" xfId="0" applyFont="1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166" fontId="26" fillId="34" borderId="11" xfId="42" applyNumberFormat="1" applyFont="1" applyFill="1" applyBorder="1" applyAlignment="1" applyProtection="1">
      <alignment/>
      <protection/>
    </xf>
    <xf numFmtId="0" fontId="26" fillId="35" borderId="11" xfId="0" applyFont="1" applyFill="1" applyBorder="1" applyAlignment="1" applyProtection="1">
      <alignment/>
      <protection/>
    </xf>
    <xf numFmtId="166" fontId="0" fillId="36" borderId="22" xfId="42" applyNumberFormat="1" applyFont="1" applyFill="1" applyBorder="1" applyAlignment="1" applyProtection="1">
      <alignment/>
      <protection/>
    </xf>
    <xf numFmtId="0" fontId="26" fillId="35" borderId="21" xfId="0" applyFont="1" applyFill="1" applyBorder="1" applyAlignment="1" applyProtection="1">
      <alignment/>
      <protection/>
    </xf>
    <xf numFmtId="166" fontId="26" fillId="35" borderId="21" xfId="42" applyNumberFormat="1" applyFont="1" applyFill="1" applyBorder="1" applyAlignment="1" applyProtection="1">
      <alignment/>
      <protection/>
    </xf>
    <xf numFmtId="166" fontId="26" fillId="34" borderId="23" xfId="42" applyNumberFormat="1" applyFont="1" applyFill="1" applyBorder="1" applyAlignment="1" applyProtection="1">
      <alignment/>
      <protection/>
    </xf>
    <xf numFmtId="166" fontId="26" fillId="35" borderId="11" xfId="42" applyNumberFormat="1" applyFont="1" applyFill="1" applyBorder="1" applyAlignment="1" applyProtection="1">
      <alignment/>
      <protection/>
    </xf>
    <xf numFmtId="166" fontId="26" fillId="34" borderId="12" xfId="42" applyNumberFormat="1" applyFont="1" applyFill="1" applyBorder="1" applyAlignment="1" applyProtection="1">
      <alignment/>
      <protection/>
    </xf>
    <xf numFmtId="166" fontId="26" fillId="34" borderId="10" xfId="42" applyNumberFormat="1" applyFont="1" applyFill="1" applyBorder="1" applyAlignment="1" applyProtection="1">
      <alignment/>
      <protection/>
    </xf>
    <xf numFmtId="0" fontId="24" fillId="35" borderId="63" xfId="0" applyFont="1" applyFill="1" applyBorder="1" applyAlignment="1" applyProtection="1">
      <alignment/>
      <protection/>
    </xf>
    <xf numFmtId="166" fontId="24" fillId="35" borderId="63" xfId="42" applyNumberFormat="1" applyFont="1" applyFill="1" applyBorder="1" applyAlignment="1" applyProtection="1">
      <alignment/>
      <protection/>
    </xf>
    <xf numFmtId="166" fontId="0" fillId="0" borderId="0" xfId="42" applyNumberFormat="1" applyFont="1" applyAlignment="1" applyProtection="1">
      <alignment/>
      <protection/>
    </xf>
    <xf numFmtId="0" fontId="24" fillId="35" borderId="18" xfId="0" applyFont="1" applyFill="1" applyBorder="1" applyAlignment="1" applyProtection="1">
      <alignment/>
      <protection/>
    </xf>
    <xf numFmtId="166" fontId="24" fillId="35" borderId="18" xfId="42" applyNumberFormat="1" applyFont="1" applyFill="1" applyBorder="1" applyAlignment="1" applyProtection="1">
      <alignment/>
      <protection/>
    </xf>
    <xf numFmtId="166" fontId="24" fillId="34" borderId="18" xfId="42" applyNumberFormat="1" applyFont="1" applyFill="1" applyBorder="1" applyAlignment="1" applyProtection="1">
      <alignment/>
      <protection/>
    </xf>
    <xf numFmtId="0" fontId="24" fillId="35" borderId="16" xfId="0" applyFont="1" applyFill="1" applyBorder="1" applyAlignment="1" applyProtection="1">
      <alignment/>
      <protection/>
    </xf>
    <xf numFmtId="0" fontId="26" fillId="35" borderId="15" xfId="0" applyFont="1" applyFill="1" applyBorder="1" applyAlignment="1" applyProtection="1">
      <alignment/>
      <protection/>
    </xf>
    <xf numFmtId="166" fontId="26" fillId="35" borderId="15" xfId="42" applyNumberFormat="1" applyFont="1" applyFill="1" applyBorder="1" applyAlignment="1" applyProtection="1">
      <alignment/>
      <protection/>
    </xf>
    <xf numFmtId="166" fontId="26" fillId="34" borderId="16" xfId="42" applyNumberFormat="1" applyFont="1" applyFill="1" applyBorder="1" applyAlignment="1" applyProtection="1">
      <alignment/>
      <protection/>
    </xf>
    <xf numFmtId="166" fontId="26" fillId="34" borderId="14" xfId="42" applyNumberFormat="1" applyFont="1" applyFill="1" applyBorder="1" applyAlignment="1" applyProtection="1">
      <alignment/>
      <protection/>
    </xf>
    <xf numFmtId="166" fontId="26" fillId="32" borderId="16" xfId="42" applyNumberFormat="1" applyFont="1" applyFill="1" applyBorder="1" applyAlignment="1" applyProtection="1">
      <alignment/>
      <protection/>
    </xf>
    <xf numFmtId="166" fontId="26" fillId="34" borderId="38" xfId="42" applyNumberFormat="1" applyFont="1" applyFill="1" applyBorder="1" applyAlignment="1" applyProtection="1">
      <alignment/>
      <protection/>
    </xf>
    <xf numFmtId="166" fontId="24" fillId="34" borderId="63" xfId="42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166" fontId="26" fillId="0" borderId="0" xfId="42" applyNumberFormat="1" applyFont="1" applyFill="1" applyBorder="1" applyAlignment="1" applyProtection="1">
      <alignment/>
      <protection/>
    </xf>
    <xf numFmtId="166" fontId="0" fillId="0" borderId="0" xfId="42" applyNumberFormat="1" applyFont="1" applyFill="1" applyBorder="1" applyAlignment="1" applyProtection="1">
      <alignment/>
      <protection/>
    </xf>
    <xf numFmtId="166" fontId="24" fillId="35" borderId="57" xfId="42" applyNumberFormat="1" applyFont="1" applyFill="1" applyBorder="1" applyAlignment="1" applyProtection="1">
      <alignment/>
      <protection/>
    </xf>
    <xf numFmtId="166" fontId="24" fillId="35" borderId="22" xfId="42" applyNumberFormat="1" applyFont="1" applyFill="1" applyBorder="1" applyAlignment="1" applyProtection="1">
      <alignment/>
      <protection/>
    </xf>
    <xf numFmtId="166" fontId="26" fillId="34" borderId="15" xfId="42" applyNumberFormat="1" applyFont="1" applyFill="1" applyBorder="1" applyAlignment="1" applyProtection="1">
      <alignment/>
      <protection/>
    </xf>
    <xf numFmtId="166" fontId="24" fillId="34" borderId="16" xfId="42" applyNumberFormat="1" applyFont="1" applyFill="1" applyBorder="1" applyAlignment="1" applyProtection="1">
      <alignment/>
      <protection/>
    </xf>
    <xf numFmtId="0" fontId="24" fillId="35" borderId="43" xfId="0" applyFont="1" applyFill="1" applyBorder="1" applyAlignment="1" applyProtection="1">
      <alignment/>
      <protection/>
    </xf>
    <xf numFmtId="0" fontId="26" fillId="35" borderId="16" xfId="0" applyFont="1" applyFill="1" applyBorder="1" applyAlignment="1" applyProtection="1">
      <alignment/>
      <protection/>
    </xf>
    <xf numFmtId="166" fontId="34" fillId="0" borderId="0" xfId="42" applyNumberFormat="1" applyFont="1" applyAlignment="1" applyProtection="1">
      <alignment/>
      <protection/>
    </xf>
    <xf numFmtId="166" fontId="69" fillId="0" borderId="0" xfId="42" applyNumberFormat="1" applyFont="1" applyAlignment="1" applyProtection="1">
      <alignment/>
      <protection/>
    </xf>
    <xf numFmtId="166" fontId="24" fillId="35" borderId="47" xfId="42" applyNumberFormat="1" applyFont="1" applyFill="1" applyBorder="1" applyAlignment="1" applyProtection="1">
      <alignment/>
      <protection/>
    </xf>
    <xf numFmtId="0" fontId="69" fillId="0" borderId="0" xfId="0" applyFont="1" applyAlignment="1" applyProtection="1">
      <alignment/>
      <protection/>
    </xf>
    <xf numFmtId="0" fontId="18" fillId="0" borderId="0" xfId="55" applyFont="1" applyAlignment="1" applyProtection="1">
      <alignment vertical="top"/>
      <protection/>
    </xf>
    <xf numFmtId="0" fontId="26" fillId="0" borderId="0" xfId="55" applyAlignment="1" applyProtection="1">
      <alignment vertical="top"/>
      <protection/>
    </xf>
    <xf numFmtId="0" fontId="26" fillId="0" borderId="0" xfId="55" applyBorder="1" applyAlignment="1" applyProtection="1">
      <alignment vertical="top"/>
      <protection/>
    </xf>
    <xf numFmtId="0" fontId="18" fillId="0" borderId="62" xfId="55" applyFont="1" applyBorder="1" applyAlignment="1" applyProtection="1">
      <alignment vertical="top"/>
      <protection/>
    </xf>
    <xf numFmtId="0" fontId="25" fillId="0" borderId="0" xfId="55" applyFont="1" applyAlignment="1" applyProtection="1">
      <alignment vertical="top"/>
      <protection/>
    </xf>
    <xf numFmtId="0" fontId="18" fillId="0" borderId="0" xfId="55" applyFont="1" applyBorder="1" applyAlignment="1" applyProtection="1">
      <alignment vertical="top"/>
      <protection/>
    </xf>
    <xf numFmtId="0" fontId="33" fillId="0" borderId="0" xfId="55" applyFont="1" applyAlignment="1" applyProtection="1">
      <alignment horizontal="center"/>
      <protection/>
    </xf>
    <xf numFmtId="0" fontId="22" fillId="0" borderId="0" xfId="55" applyFont="1" applyFill="1" applyAlignment="1" applyProtection="1">
      <alignment horizontal="left"/>
      <protection/>
    </xf>
    <xf numFmtId="0" fontId="26" fillId="0" borderId="0" xfId="55" applyBorder="1" applyProtection="1">
      <alignment/>
      <protection/>
    </xf>
    <xf numFmtId="0" fontId="26" fillId="0" borderId="0" xfId="55" applyProtection="1">
      <alignment/>
      <protection/>
    </xf>
    <xf numFmtId="0" fontId="23" fillId="0" borderId="0" xfId="55" applyFont="1" applyFill="1" applyBorder="1" applyAlignment="1" applyProtection="1">
      <alignment vertical="top"/>
      <protection/>
    </xf>
    <xf numFmtId="0" fontId="38" fillId="0" borderId="10" xfId="55" applyFont="1" applyFill="1" applyBorder="1" applyAlignment="1" applyProtection="1">
      <alignment vertical="top"/>
      <protection/>
    </xf>
    <xf numFmtId="0" fontId="38" fillId="0" borderId="11" xfId="55" applyFont="1" applyFill="1" applyBorder="1" applyAlignment="1" applyProtection="1">
      <alignment vertical="top"/>
      <protection/>
    </xf>
    <xf numFmtId="0" fontId="70" fillId="8" borderId="27" xfId="55" applyFont="1" applyFill="1" applyBorder="1" applyAlignment="1" applyProtection="1">
      <alignment horizontal="center" vertical="center"/>
      <protection/>
    </xf>
    <xf numFmtId="0" fontId="70" fillId="8" borderId="28" xfId="55" applyFont="1" applyFill="1" applyBorder="1" applyAlignment="1" applyProtection="1">
      <alignment horizontal="center" vertical="center"/>
      <protection/>
    </xf>
    <xf numFmtId="0" fontId="27" fillId="0" borderId="0" xfId="55" applyFont="1" applyFill="1" applyBorder="1" applyAlignment="1" applyProtection="1">
      <alignment vertical="center"/>
      <protection/>
    </xf>
    <xf numFmtId="0" fontId="26" fillId="0" borderId="0" xfId="55" applyAlignment="1" applyProtection="1">
      <alignment/>
      <protection/>
    </xf>
    <xf numFmtId="0" fontId="39" fillId="0" borderId="0" xfId="55" applyFont="1" applyFill="1" applyBorder="1" applyAlignment="1" applyProtection="1">
      <alignment/>
      <protection/>
    </xf>
    <xf numFmtId="0" fontId="40" fillId="0" borderId="14" xfId="55" applyFont="1" applyFill="1" applyBorder="1" applyAlignment="1" applyProtection="1">
      <alignment horizontal="left" vertical="top"/>
      <protection/>
    </xf>
    <xf numFmtId="0" fontId="40" fillId="0" borderId="15" xfId="55" applyFont="1" applyFill="1" applyBorder="1" applyAlignment="1" applyProtection="1">
      <alignment horizontal="left" vertical="top"/>
      <protection/>
    </xf>
    <xf numFmtId="164" fontId="40" fillId="0" borderId="14" xfId="55" applyNumberFormat="1" applyFont="1" applyFill="1" applyBorder="1" applyAlignment="1" applyProtection="1">
      <alignment horizontal="left" vertical="top"/>
      <protection/>
    </xf>
    <xf numFmtId="164" fontId="40" fillId="0" borderId="15" xfId="55" applyNumberFormat="1" applyFont="1" applyFill="1" applyBorder="1" applyAlignment="1" applyProtection="1">
      <alignment horizontal="left" vertical="top"/>
      <protection/>
    </xf>
    <xf numFmtId="0" fontId="23" fillId="0" borderId="0" xfId="55" applyFont="1" applyFill="1" applyBorder="1" applyAlignment="1" applyProtection="1">
      <alignment/>
      <protection/>
    </xf>
    <xf numFmtId="0" fontId="27" fillId="0" borderId="64" xfId="55" applyFont="1" applyFill="1" applyBorder="1" applyAlignment="1" applyProtection="1">
      <alignment horizontal="center" vertical="center"/>
      <protection/>
    </xf>
    <xf numFmtId="0" fontId="27" fillId="0" borderId="65" xfId="55" applyFont="1" applyFill="1" applyBorder="1" applyAlignment="1" applyProtection="1">
      <alignment horizontal="center" vertical="center"/>
      <protection/>
    </xf>
    <xf numFmtId="0" fontId="20" fillId="0" borderId="0" xfId="55" applyFont="1" applyFill="1" applyBorder="1" applyAlignment="1" applyProtection="1">
      <alignment wrapText="1"/>
      <protection/>
    </xf>
    <xf numFmtId="0" fontId="41" fillId="0" borderId="66" xfId="55" applyFont="1" applyFill="1" applyBorder="1" applyAlignment="1" applyProtection="1">
      <alignment horizontal="center"/>
      <protection/>
    </xf>
    <xf numFmtId="0" fontId="41" fillId="0" borderId="12" xfId="55" applyFont="1" applyFill="1" applyBorder="1" applyAlignment="1" applyProtection="1">
      <alignment horizontal="center"/>
      <protection/>
    </xf>
    <xf numFmtId="0" fontId="41" fillId="0" borderId="12" xfId="55" applyFont="1" applyFill="1" applyBorder="1" applyAlignment="1" applyProtection="1">
      <alignment horizontal="center" wrapText="1"/>
      <protection/>
    </xf>
    <xf numFmtId="0" fontId="26" fillId="0" borderId="31" xfId="55" applyBorder="1" applyAlignment="1" applyProtection="1">
      <alignment horizontal="center" wrapText="1"/>
      <protection/>
    </xf>
    <xf numFmtId="0" fontId="26" fillId="0" borderId="0" xfId="55" applyBorder="1" applyAlignment="1" applyProtection="1">
      <alignment/>
      <protection/>
    </xf>
    <xf numFmtId="0" fontId="22" fillId="0" borderId="0" xfId="55" applyFont="1" applyAlignment="1" applyProtection="1">
      <alignment horizontal="left"/>
      <protection/>
    </xf>
    <xf numFmtId="0" fontId="26" fillId="0" borderId="0" xfId="55" applyFill="1" applyAlignment="1" applyProtection="1">
      <alignment horizontal="left"/>
      <protection/>
    </xf>
    <xf numFmtId="0" fontId="23" fillId="0" borderId="11" xfId="55" applyFont="1" applyFill="1" applyBorder="1" applyAlignment="1" applyProtection="1">
      <alignment vertical="top"/>
      <protection/>
    </xf>
    <xf numFmtId="0" fontId="42" fillId="0" borderId="12" xfId="55" applyFont="1" applyFill="1" applyBorder="1" applyAlignment="1" applyProtection="1">
      <alignment horizontal="center" wrapText="1"/>
      <protection/>
    </xf>
    <xf numFmtId="49" fontId="41" fillId="0" borderId="12" xfId="55" applyNumberFormat="1" applyFont="1" applyFill="1" applyBorder="1" applyAlignment="1" applyProtection="1">
      <alignment horizontal="center" wrapText="1"/>
      <protection/>
    </xf>
    <xf numFmtId="49" fontId="41" fillId="0" borderId="12" xfId="55" applyNumberFormat="1" applyFont="1" applyFill="1" applyBorder="1" applyAlignment="1" applyProtection="1">
      <alignment horizontal="center" wrapText="1"/>
      <protection/>
    </xf>
    <xf numFmtId="0" fontId="42" fillId="0" borderId="10" xfId="55" applyFont="1" applyFill="1" applyBorder="1" applyAlignment="1" applyProtection="1">
      <alignment horizontal="center" wrapText="1"/>
      <protection/>
    </xf>
    <xf numFmtId="0" fontId="41" fillId="0" borderId="25" xfId="55" applyFont="1" applyFill="1" applyBorder="1" applyAlignment="1" applyProtection="1">
      <alignment horizontal="center"/>
      <protection/>
    </xf>
    <xf numFmtId="0" fontId="41" fillId="0" borderId="16" xfId="55" applyFont="1" applyFill="1" applyBorder="1" applyAlignment="1" applyProtection="1">
      <alignment horizontal="center"/>
      <protection/>
    </xf>
    <xf numFmtId="0" fontId="41" fillId="0" borderId="16" xfId="55" applyFont="1" applyFill="1" applyBorder="1" applyAlignment="1" applyProtection="1">
      <alignment horizontal="center" wrapText="1"/>
      <protection/>
    </xf>
    <xf numFmtId="0" fontId="26" fillId="0" borderId="26" xfId="55" applyBorder="1" applyAlignment="1" applyProtection="1">
      <alignment horizontal="center" wrapText="1"/>
      <protection/>
    </xf>
    <xf numFmtId="0" fontId="24" fillId="0" borderId="0" xfId="55" applyFont="1" applyFill="1" applyProtection="1">
      <alignment/>
      <protection/>
    </xf>
    <xf numFmtId="0" fontId="39" fillId="0" borderId="0" xfId="55" applyFont="1" applyFill="1" applyBorder="1" applyAlignment="1" applyProtection="1">
      <alignment horizontal="left" vertical="top"/>
      <protection/>
    </xf>
    <xf numFmtId="165" fontId="40" fillId="0" borderId="14" xfId="55" applyNumberFormat="1" applyFont="1" applyFill="1" applyBorder="1" applyAlignment="1" applyProtection="1">
      <alignment horizontal="left" vertical="top"/>
      <protection/>
    </xf>
    <xf numFmtId="165" fontId="40" fillId="0" borderId="15" xfId="55" applyNumberFormat="1" applyFont="1" applyFill="1" applyBorder="1" applyAlignment="1" applyProtection="1">
      <alignment horizontal="left" vertical="top"/>
      <protection/>
    </xf>
    <xf numFmtId="0" fontId="42" fillId="0" borderId="16" xfId="55" applyFont="1" applyFill="1" applyBorder="1" applyAlignment="1" applyProtection="1">
      <alignment horizontal="center" wrapText="1"/>
      <protection/>
    </xf>
    <xf numFmtId="0" fontId="41" fillId="0" borderId="16" xfId="55" applyFont="1" applyFill="1" applyBorder="1" applyAlignment="1" applyProtection="1">
      <alignment horizontal="center" wrapText="1"/>
      <protection/>
    </xf>
    <xf numFmtId="0" fontId="42" fillId="0" borderId="14" xfId="55" applyFont="1" applyFill="1" applyBorder="1" applyAlignment="1" applyProtection="1">
      <alignment horizontal="center" wrapText="1"/>
      <protection/>
    </xf>
    <xf numFmtId="40" fontId="19" fillId="0" borderId="0" xfId="55" applyNumberFormat="1" applyFont="1" applyFill="1" applyBorder="1" applyAlignment="1" applyProtection="1">
      <alignment horizontal="center"/>
      <protection/>
    </xf>
    <xf numFmtId="0" fontId="25" fillId="0" borderId="30" xfId="55" applyFont="1" applyFill="1" applyBorder="1" applyAlignment="1" applyProtection="1">
      <alignment/>
      <protection/>
    </xf>
    <xf numFmtId="40" fontId="25" fillId="0" borderId="22" xfId="55" applyNumberFormat="1" applyFont="1" applyFill="1" applyBorder="1" applyAlignment="1" applyProtection="1">
      <alignment horizontal="center"/>
      <protection/>
    </xf>
    <xf numFmtId="0" fontId="22" fillId="0" borderId="0" xfId="55" applyFont="1" applyAlignment="1" applyProtection="1">
      <alignment horizontal="left" vertical="top"/>
      <protection/>
    </xf>
    <xf numFmtId="0" fontId="23" fillId="0" borderId="67" xfId="55" applyFont="1" applyFill="1" applyBorder="1" applyAlignment="1" applyProtection="1">
      <alignment horizontal="left" vertical="top"/>
      <protection/>
    </xf>
    <xf numFmtId="0" fontId="23" fillId="0" borderId="0" xfId="55" applyFont="1" applyFill="1" applyBorder="1" applyAlignment="1" applyProtection="1">
      <alignment horizontal="left" vertical="top"/>
      <protection/>
    </xf>
    <xf numFmtId="40" fontId="25" fillId="0" borderId="65" xfId="55" applyNumberFormat="1" applyFont="1" applyFill="1" applyBorder="1" applyAlignment="1" applyProtection="1">
      <alignment horizontal="center"/>
      <protection/>
    </xf>
    <xf numFmtId="40" fontId="25" fillId="36" borderId="22" xfId="55" applyNumberFormat="1" applyFont="1" applyFill="1" applyBorder="1" applyAlignment="1" applyProtection="1">
      <alignment horizontal="center"/>
      <protection/>
    </xf>
    <xf numFmtId="2" fontId="25" fillId="0" borderId="23" xfId="55" applyNumberFormat="1" applyFont="1" applyBorder="1" applyAlignment="1" applyProtection="1">
      <alignment horizontal="center"/>
      <protection/>
    </xf>
    <xf numFmtId="40" fontId="25" fillId="0" borderId="23" xfId="55" applyNumberFormat="1" applyFont="1" applyFill="1" applyBorder="1" applyAlignment="1" applyProtection="1">
      <alignment horizontal="center"/>
      <protection/>
    </xf>
    <xf numFmtId="40" fontId="25" fillId="0" borderId="23" xfId="55" applyNumberFormat="1" applyFont="1" applyBorder="1" applyAlignment="1" applyProtection="1">
      <alignment horizontal="center"/>
      <protection/>
    </xf>
    <xf numFmtId="40" fontId="25" fillId="34" borderId="23" xfId="55" applyNumberFormat="1" applyFont="1" applyFill="1" applyBorder="1" applyAlignment="1" applyProtection="1">
      <alignment horizontal="center"/>
      <protection/>
    </xf>
    <xf numFmtId="2" fontId="25" fillId="34" borderId="23" xfId="55" applyNumberFormat="1" applyFont="1" applyFill="1" applyBorder="1" applyAlignment="1" applyProtection="1">
      <alignment horizontal="center"/>
      <protection/>
    </xf>
    <xf numFmtId="40" fontId="25" fillId="0" borderId="0" xfId="55" applyNumberFormat="1" applyFont="1" applyFill="1" applyBorder="1" applyAlignment="1" applyProtection="1">
      <alignment horizontal="center"/>
      <protection/>
    </xf>
    <xf numFmtId="168" fontId="25" fillId="0" borderId="22" xfId="55" applyNumberFormat="1" applyFont="1" applyFill="1" applyBorder="1" applyAlignment="1" applyProtection="1">
      <alignment horizontal="center"/>
      <protection/>
    </xf>
    <xf numFmtId="168" fontId="25" fillId="34" borderId="22" xfId="55" applyNumberFormat="1" applyFont="1" applyFill="1" applyBorder="1" applyAlignment="1" applyProtection="1">
      <alignment horizontal="center"/>
      <protection/>
    </xf>
    <xf numFmtId="0" fontId="43" fillId="0" borderId="23" xfId="55" applyFont="1" applyFill="1" applyBorder="1" applyProtection="1">
      <alignment/>
      <protection/>
    </xf>
    <xf numFmtId="0" fontId="43" fillId="0" borderId="65" xfId="55" applyFont="1" applyFill="1" applyBorder="1" applyProtection="1">
      <alignment/>
      <protection/>
    </xf>
    <xf numFmtId="0" fontId="43" fillId="0" borderId="21" xfId="55" applyFont="1" applyFill="1" applyBorder="1" applyProtection="1">
      <alignment/>
      <protection/>
    </xf>
    <xf numFmtId="0" fontId="24" fillId="33" borderId="23" xfId="55" applyFont="1" applyFill="1" applyBorder="1" applyAlignment="1" applyProtection="1">
      <alignment horizontal="center"/>
      <protection/>
    </xf>
    <xf numFmtId="0" fontId="24" fillId="33" borderId="65" xfId="55" applyFont="1" applyFill="1" applyBorder="1" applyAlignment="1" applyProtection="1">
      <alignment horizontal="center"/>
      <protection/>
    </xf>
    <xf numFmtId="0" fontId="24" fillId="37" borderId="68" xfId="55" applyFont="1" applyFill="1" applyBorder="1" applyAlignment="1" applyProtection="1">
      <alignment horizontal="center"/>
      <protection/>
    </xf>
    <xf numFmtId="0" fontId="24" fillId="13" borderId="20" xfId="55" applyFont="1" applyFill="1" applyBorder="1" applyAlignment="1" applyProtection="1">
      <alignment horizontal="center"/>
      <protection/>
    </xf>
    <xf numFmtId="0" fontId="24" fillId="13" borderId="65" xfId="55" applyFont="1" applyFill="1" applyBorder="1" applyAlignment="1" applyProtection="1">
      <alignment horizontal="center"/>
      <protection/>
    </xf>
    <xf numFmtId="0" fontId="24" fillId="37" borderId="33" xfId="55" applyFont="1" applyFill="1" applyBorder="1" applyAlignment="1" applyProtection="1">
      <alignment horizontal="center"/>
      <protection/>
    </xf>
    <xf numFmtId="0" fontId="22" fillId="0" borderId="0" xfId="55" applyFont="1" applyFill="1" applyBorder="1" applyAlignment="1" applyProtection="1">
      <alignment horizontal="center"/>
      <protection/>
    </xf>
    <xf numFmtId="0" fontId="43" fillId="0" borderId="0" xfId="55" applyFont="1" applyBorder="1" applyProtection="1">
      <alignment/>
      <protection/>
    </xf>
    <xf numFmtId="0" fontId="44" fillId="0" borderId="0" xfId="55" applyFont="1" applyFill="1" applyBorder="1" applyAlignment="1" applyProtection="1">
      <alignment vertical="top"/>
      <protection/>
    </xf>
    <xf numFmtId="40" fontId="25" fillId="0" borderId="12" xfId="55" applyNumberFormat="1" applyFont="1" applyFill="1" applyBorder="1" applyAlignment="1" applyProtection="1">
      <alignment horizontal="center" vertical="center"/>
      <protection/>
    </xf>
    <xf numFmtId="169" fontId="25" fillId="0" borderId="12" xfId="55" applyNumberFormat="1" applyFont="1" applyBorder="1" applyAlignment="1" applyProtection="1">
      <alignment horizontal="center" vertical="center"/>
      <protection/>
    </xf>
    <xf numFmtId="168" fontId="25" fillId="0" borderId="12" xfId="55" applyNumberFormat="1" applyFont="1" applyFill="1" applyBorder="1" applyAlignment="1" applyProtection="1">
      <alignment horizontal="center" vertical="center"/>
      <protection/>
    </xf>
    <xf numFmtId="168" fontId="25" fillId="34" borderId="10" xfId="55" applyNumberFormat="1" applyFont="1" applyFill="1" applyBorder="1" applyAlignment="1" applyProtection="1">
      <alignment horizontal="center" vertical="center"/>
      <protection/>
    </xf>
    <xf numFmtId="40" fontId="25" fillId="34" borderId="22" xfId="55" applyNumberFormat="1" applyFont="1" applyFill="1" applyBorder="1" applyAlignment="1" applyProtection="1">
      <alignment horizontal="center"/>
      <protection/>
    </xf>
    <xf numFmtId="0" fontId="25" fillId="36" borderId="23" xfId="55" applyFont="1" applyFill="1" applyBorder="1" applyProtection="1">
      <alignment/>
      <protection/>
    </xf>
    <xf numFmtId="2" fontId="25" fillId="0" borderId="23" xfId="55" applyNumberFormat="1" applyFont="1" applyFill="1" applyBorder="1" applyAlignment="1" applyProtection="1">
      <alignment horizontal="center"/>
      <protection/>
    </xf>
    <xf numFmtId="0" fontId="25" fillId="0" borderId="34" xfId="55" applyFont="1" applyFill="1" applyBorder="1" applyAlignment="1" applyProtection="1">
      <alignment/>
      <protection/>
    </xf>
    <xf numFmtId="40" fontId="25" fillId="0" borderId="35" xfId="55" applyNumberFormat="1" applyFont="1" applyFill="1" applyBorder="1" applyAlignment="1" applyProtection="1">
      <alignment horizontal="center"/>
      <protection/>
    </xf>
    <xf numFmtId="168" fontId="25" fillId="0" borderId="35" xfId="55" applyNumberFormat="1" applyFont="1" applyFill="1" applyBorder="1" applyAlignment="1" applyProtection="1">
      <alignment horizontal="center"/>
      <protection/>
    </xf>
    <xf numFmtId="0" fontId="43" fillId="0" borderId="0" xfId="55" applyFont="1" applyProtection="1">
      <alignment/>
      <protection/>
    </xf>
    <xf numFmtId="0" fontId="22" fillId="0" borderId="23" xfId="55" applyFont="1" applyBorder="1" applyAlignment="1" applyProtection="1">
      <alignment horizontal="center"/>
      <protection/>
    </xf>
    <xf numFmtId="0" fontId="22" fillId="0" borderId="65" xfId="55" applyFont="1" applyBorder="1" applyAlignment="1" applyProtection="1">
      <alignment horizontal="center"/>
      <protection/>
    </xf>
    <xf numFmtId="0" fontId="22" fillId="0" borderId="21" xfId="55" applyFont="1" applyBorder="1" applyAlignment="1" applyProtection="1">
      <alignment horizontal="center"/>
      <protection/>
    </xf>
    <xf numFmtId="0" fontId="24" fillId="0" borderId="23" xfId="55" applyFont="1" applyBorder="1" applyAlignment="1" applyProtection="1">
      <alignment horizontal="center" wrapText="1"/>
      <protection/>
    </xf>
    <xf numFmtId="0" fontId="24" fillId="38" borderId="23" xfId="55" applyFont="1" applyFill="1" applyBorder="1" applyAlignment="1" applyProtection="1">
      <alignment horizontal="center" wrapText="1"/>
      <protection/>
    </xf>
    <xf numFmtId="0" fontId="24" fillId="0" borderId="68" xfId="55" applyFont="1" applyFill="1" applyBorder="1" applyAlignment="1" applyProtection="1">
      <alignment horizontal="center" wrapText="1"/>
      <protection/>
    </xf>
    <xf numFmtId="0" fontId="24" fillId="0" borderId="33" xfId="55" applyFont="1" applyFill="1" applyBorder="1" applyAlignment="1" applyProtection="1">
      <alignment horizontal="center" wrapText="1"/>
      <protection/>
    </xf>
    <xf numFmtId="0" fontId="24" fillId="0" borderId="69" xfId="55" applyFont="1" applyFill="1" applyBorder="1" applyAlignment="1" applyProtection="1">
      <alignment horizontal="center" wrapText="1"/>
      <protection/>
    </xf>
    <xf numFmtId="0" fontId="22" fillId="0" borderId="0" xfId="55" applyFont="1" applyFill="1" applyBorder="1" applyAlignment="1" applyProtection="1">
      <alignment horizontal="center" wrapText="1"/>
      <protection/>
    </xf>
    <xf numFmtId="0" fontId="22" fillId="0" borderId="0" xfId="55" applyFont="1" applyBorder="1" applyAlignment="1" applyProtection="1">
      <alignment horizontal="center"/>
      <protection/>
    </xf>
    <xf numFmtId="40" fontId="25" fillId="0" borderId="16" xfId="55" applyNumberFormat="1" applyFont="1" applyFill="1" applyBorder="1" applyAlignment="1" applyProtection="1">
      <alignment horizontal="center" vertical="center"/>
      <protection/>
    </xf>
    <xf numFmtId="169" fontId="25" fillId="0" borderId="16" xfId="55" applyNumberFormat="1" applyFont="1" applyBorder="1" applyAlignment="1" applyProtection="1">
      <alignment horizontal="center" vertical="center"/>
      <protection/>
    </xf>
    <xf numFmtId="168" fontId="25" fillId="0" borderId="16" xfId="55" applyNumberFormat="1" applyFont="1" applyFill="1" applyBorder="1" applyAlignment="1" applyProtection="1">
      <alignment horizontal="center" vertical="center"/>
      <protection/>
    </xf>
    <xf numFmtId="168" fontId="25" fillId="34" borderId="14" xfId="55" applyNumberFormat="1" applyFont="1" applyFill="1" applyBorder="1" applyAlignment="1" applyProtection="1">
      <alignment horizontal="center" vertical="center"/>
      <protection/>
    </xf>
    <xf numFmtId="0" fontId="25" fillId="0" borderId="0" xfId="55" applyFont="1" applyProtection="1">
      <alignment/>
      <protection/>
    </xf>
    <xf numFmtId="0" fontId="24" fillId="32" borderId="14" xfId="55" applyFont="1" applyFill="1" applyBorder="1" applyAlignment="1" applyProtection="1">
      <alignment horizontal="center"/>
      <protection/>
    </xf>
    <xf numFmtId="0" fontId="24" fillId="32" borderId="0" xfId="55" applyFont="1" applyFill="1" applyBorder="1" applyAlignment="1" applyProtection="1">
      <alignment horizontal="center"/>
      <protection/>
    </xf>
    <xf numFmtId="0" fontId="24" fillId="32" borderId="13" xfId="55" applyFont="1" applyFill="1" applyBorder="1" applyAlignment="1" applyProtection="1">
      <alignment horizontal="center"/>
      <protection/>
    </xf>
    <xf numFmtId="0" fontId="24" fillId="8" borderId="23" xfId="55" applyFont="1" applyFill="1" applyBorder="1" applyAlignment="1" applyProtection="1">
      <alignment horizontal="center"/>
      <protection/>
    </xf>
    <xf numFmtId="0" fontId="24" fillId="8" borderId="65" xfId="55" applyFont="1" applyFill="1" applyBorder="1" applyAlignment="1" applyProtection="1">
      <alignment horizontal="center"/>
      <protection/>
    </xf>
    <xf numFmtId="49" fontId="22" fillId="0" borderId="0" xfId="55" applyNumberFormat="1" applyFont="1" applyFill="1" applyBorder="1" applyAlignment="1" applyProtection="1">
      <alignment horizontal="center"/>
      <protection/>
    </xf>
    <xf numFmtId="0" fontId="22" fillId="0" borderId="0" xfId="55" applyFont="1" applyAlignment="1" applyProtection="1">
      <alignment horizontal="center"/>
      <protection/>
    </xf>
    <xf numFmtId="0" fontId="25" fillId="0" borderId="70" xfId="55" applyFont="1" applyFill="1" applyBorder="1" applyAlignment="1" applyProtection="1">
      <alignment/>
      <protection/>
    </xf>
    <xf numFmtId="40" fontId="25" fillId="0" borderId="43" xfId="55" applyNumberFormat="1" applyFont="1" applyFill="1" applyBorder="1" applyAlignment="1" applyProtection="1">
      <alignment horizontal="center"/>
      <protection/>
    </xf>
    <xf numFmtId="169" fontId="25" fillId="0" borderId="12" xfId="55" applyNumberFormat="1" applyFont="1" applyBorder="1" applyAlignment="1" applyProtection="1">
      <alignment horizontal="center"/>
      <protection/>
    </xf>
    <xf numFmtId="168" fontId="25" fillId="0" borderId="10" xfId="55" applyNumberFormat="1" applyFont="1" applyFill="1" applyBorder="1" applyAlignment="1" applyProtection="1">
      <alignment horizontal="center"/>
      <protection/>
    </xf>
    <xf numFmtId="40" fontId="25" fillId="0" borderId="44" xfId="55" applyNumberFormat="1" applyFont="1" applyFill="1" applyBorder="1" applyAlignment="1" applyProtection="1">
      <alignment horizontal="center"/>
      <protection/>
    </xf>
    <xf numFmtId="40" fontId="25" fillId="34" borderId="44" xfId="55" applyNumberFormat="1" applyFont="1" applyFill="1" applyBorder="1" applyAlignment="1" applyProtection="1">
      <alignment horizontal="center"/>
      <protection/>
    </xf>
    <xf numFmtId="40" fontId="25" fillId="0" borderId="22" xfId="55" applyNumberFormat="1" applyFont="1" applyBorder="1" applyAlignment="1" applyProtection="1">
      <alignment horizontal="center"/>
      <protection/>
    </xf>
    <xf numFmtId="2" fontId="25" fillId="0" borderId="10" xfId="55" applyNumberFormat="1" applyFont="1" applyBorder="1" applyAlignment="1" applyProtection="1">
      <alignment horizontal="center"/>
      <protection/>
    </xf>
    <xf numFmtId="2" fontId="25" fillId="0" borderId="44" xfId="55" applyNumberFormat="1" applyFont="1" applyBorder="1" applyAlignment="1" applyProtection="1">
      <alignment horizontal="center"/>
      <protection/>
    </xf>
    <xf numFmtId="0" fontId="25" fillId="0" borderId="0" xfId="55" applyFont="1" applyFill="1" applyBorder="1" applyProtection="1">
      <alignment/>
      <protection/>
    </xf>
    <xf numFmtId="0" fontId="25" fillId="4" borderId="27" xfId="55" applyFont="1" applyFill="1" applyBorder="1" applyAlignment="1" applyProtection="1">
      <alignment horizontal="center"/>
      <protection/>
    </xf>
    <xf numFmtId="0" fontId="25" fillId="4" borderId="28" xfId="55" applyFont="1" applyFill="1" applyBorder="1" applyAlignment="1" applyProtection="1">
      <alignment horizontal="center"/>
      <protection/>
    </xf>
    <xf numFmtId="0" fontId="25" fillId="4" borderId="29" xfId="55" applyFont="1" applyFill="1" applyBorder="1" applyAlignment="1" applyProtection="1">
      <alignment horizontal="center"/>
      <protection/>
    </xf>
    <xf numFmtId="0" fontId="41" fillId="0" borderId="0" xfId="55" applyFont="1" applyAlignment="1" applyProtection="1">
      <alignment horizontal="center"/>
      <protection/>
    </xf>
    <xf numFmtId="0" fontId="24" fillId="0" borderId="22" xfId="55" applyFont="1" applyFill="1" applyBorder="1" applyProtection="1">
      <alignment/>
      <protection/>
    </xf>
    <xf numFmtId="0" fontId="26" fillId="0" borderId="23" xfId="55" applyFont="1" applyFill="1" applyBorder="1" applyAlignment="1" applyProtection="1">
      <alignment horizontal="left"/>
      <protection/>
    </xf>
    <xf numFmtId="0" fontId="26" fillId="0" borderId="65" xfId="55" applyFont="1" applyFill="1" applyBorder="1" applyAlignment="1" applyProtection="1">
      <alignment horizontal="left"/>
      <protection/>
    </xf>
    <xf numFmtId="0" fontId="26" fillId="0" borderId="21" xfId="55" applyFont="1" applyFill="1" applyBorder="1" applyAlignment="1" applyProtection="1">
      <alignment horizontal="left"/>
      <protection/>
    </xf>
    <xf numFmtId="38" fontId="26" fillId="0" borderId="22" xfId="55" applyNumberFormat="1" applyFont="1" applyFill="1" applyBorder="1" applyAlignment="1" applyProtection="1">
      <alignment horizontal="right"/>
      <protection locked="0"/>
    </xf>
    <xf numFmtId="38" fontId="26" fillId="36" borderId="23" xfId="55" applyNumberFormat="1" applyFont="1" applyFill="1" applyBorder="1" applyProtection="1">
      <alignment/>
      <protection/>
    </xf>
    <xf numFmtId="38" fontId="26" fillId="0" borderId="68" xfId="55" applyNumberFormat="1" applyFont="1" applyFill="1" applyBorder="1" applyProtection="1">
      <alignment/>
      <protection locked="0"/>
    </xf>
    <xf numFmtId="38" fontId="24" fillId="36" borderId="23" xfId="55" applyNumberFormat="1" applyFont="1" applyFill="1" applyBorder="1" applyProtection="1">
      <alignment/>
      <protection/>
    </xf>
    <xf numFmtId="38" fontId="26" fillId="0" borderId="33" xfId="55" applyNumberFormat="1" applyFont="1" applyFill="1" applyBorder="1" applyAlignment="1" applyProtection="1">
      <alignment horizontal="right"/>
      <protection locked="0"/>
    </xf>
    <xf numFmtId="38" fontId="22" fillId="0" borderId="0" xfId="55" applyNumberFormat="1" applyFont="1" applyFill="1" applyBorder="1" applyProtection="1">
      <alignment/>
      <protection/>
    </xf>
    <xf numFmtId="0" fontId="25" fillId="0" borderId="66" xfId="55" applyFont="1" applyFill="1" applyBorder="1" applyAlignment="1" applyProtection="1">
      <alignment horizontal="left" vertical="center" wrapText="1"/>
      <protection/>
    </xf>
    <xf numFmtId="0" fontId="25" fillId="34" borderId="12" xfId="55" applyFont="1" applyFill="1" applyBorder="1" applyAlignment="1" applyProtection="1">
      <alignment horizontal="center" vertical="center" wrapText="1"/>
      <protection/>
    </xf>
    <xf numFmtId="2" fontId="25" fillId="0" borderId="12" xfId="55" applyNumberFormat="1" applyFont="1" applyFill="1" applyBorder="1" applyAlignment="1" applyProtection="1">
      <alignment horizontal="center" vertical="center" wrapText="1"/>
      <protection/>
    </xf>
    <xf numFmtId="169" fontId="25" fillId="34" borderId="12" xfId="55" applyNumberFormat="1" applyFont="1" applyFill="1" applyBorder="1" applyAlignment="1" applyProtection="1">
      <alignment horizontal="center" vertical="center" wrapText="1"/>
      <protection/>
    </xf>
    <xf numFmtId="0" fontId="25" fillId="34" borderId="12" xfId="55" applyFont="1" applyFill="1" applyBorder="1" applyAlignment="1" applyProtection="1">
      <alignment horizontal="center" vertical="center" wrapText="1"/>
      <protection/>
    </xf>
    <xf numFmtId="0" fontId="25" fillId="34" borderId="10" xfId="55" applyFont="1" applyFill="1" applyBorder="1" applyAlignment="1" applyProtection="1">
      <alignment horizontal="center" vertical="center" wrapText="1"/>
      <protection/>
    </xf>
    <xf numFmtId="0" fontId="25" fillId="34" borderId="10" xfId="55" applyFont="1" applyFill="1" applyBorder="1" applyAlignment="1" applyProtection="1">
      <alignment horizontal="center" vertical="center" wrapText="1"/>
      <protection/>
    </xf>
    <xf numFmtId="0" fontId="41" fillId="0" borderId="31" xfId="55" applyFont="1" applyFill="1" applyBorder="1" applyAlignment="1" applyProtection="1">
      <alignment horizontal="center" wrapText="1"/>
      <protection/>
    </xf>
    <xf numFmtId="38" fontId="26" fillId="0" borderId="33" xfId="55" applyNumberFormat="1" applyFont="1" applyFill="1" applyBorder="1" applyProtection="1">
      <alignment/>
      <protection locked="0"/>
    </xf>
    <xf numFmtId="0" fontId="43" fillId="0" borderId="0" xfId="55" applyFont="1" applyFill="1" applyBorder="1" applyProtection="1">
      <alignment/>
      <protection/>
    </xf>
    <xf numFmtId="0" fontId="25" fillId="0" borderId="71" xfId="55" applyFont="1" applyFill="1" applyBorder="1" applyAlignment="1" applyProtection="1">
      <alignment horizontal="left" vertical="center" wrapText="1"/>
      <protection/>
    </xf>
    <xf numFmtId="0" fontId="25" fillId="34" borderId="60" xfId="55" applyFont="1" applyFill="1" applyBorder="1" applyAlignment="1" applyProtection="1">
      <alignment horizontal="center" vertical="center" wrapText="1"/>
      <protection/>
    </xf>
    <xf numFmtId="2" fontId="25" fillId="0" borderId="60" xfId="55" applyNumberFormat="1" applyFont="1" applyFill="1" applyBorder="1" applyAlignment="1" applyProtection="1">
      <alignment horizontal="center" vertical="center" wrapText="1"/>
      <protection/>
    </xf>
    <xf numFmtId="169" fontId="25" fillId="34" borderId="60" xfId="55" applyNumberFormat="1" applyFont="1" applyFill="1" applyBorder="1" applyAlignment="1" applyProtection="1">
      <alignment horizontal="center" vertical="center" wrapText="1"/>
      <protection/>
    </xf>
    <xf numFmtId="0" fontId="25" fillId="34" borderId="60" xfId="55" applyFont="1" applyFill="1" applyBorder="1" applyAlignment="1" applyProtection="1">
      <alignment horizontal="center" vertical="center" wrapText="1"/>
      <protection/>
    </xf>
    <xf numFmtId="0" fontId="25" fillId="34" borderId="72" xfId="55" applyFont="1" applyFill="1" applyBorder="1" applyAlignment="1" applyProtection="1">
      <alignment horizontal="center" vertical="center" wrapText="1"/>
      <protection/>
    </xf>
    <xf numFmtId="0" fontId="25" fillId="34" borderId="72" xfId="55" applyFont="1" applyFill="1" applyBorder="1" applyAlignment="1" applyProtection="1">
      <alignment horizontal="center" vertical="center" wrapText="1"/>
      <protection/>
    </xf>
    <xf numFmtId="0" fontId="41" fillId="0" borderId="26" xfId="55" applyFont="1" applyFill="1" applyBorder="1" applyAlignment="1" applyProtection="1">
      <alignment horizontal="center" wrapText="1"/>
      <protection/>
    </xf>
    <xf numFmtId="0" fontId="41" fillId="0" borderId="0" xfId="55" applyFont="1" applyFill="1" applyBorder="1" applyAlignment="1" applyProtection="1">
      <alignment horizontal="center"/>
      <protection/>
    </xf>
    <xf numFmtId="49" fontId="41" fillId="0" borderId="0" xfId="55" applyNumberFormat="1" applyFont="1" applyFill="1" applyBorder="1" applyAlignment="1" applyProtection="1">
      <alignment horizontal="center" wrapText="1"/>
      <protection/>
    </xf>
    <xf numFmtId="0" fontId="41" fillId="0" borderId="0" xfId="55" applyFont="1" applyFill="1" applyBorder="1" applyAlignment="1" applyProtection="1">
      <alignment horizontal="center" wrapText="1"/>
      <protection/>
    </xf>
    <xf numFmtId="0" fontId="41" fillId="0" borderId="0" xfId="55" applyFont="1" applyFill="1" applyBorder="1" applyAlignment="1" applyProtection="1">
      <alignment horizontal="center" wrapText="1"/>
      <protection/>
    </xf>
    <xf numFmtId="40" fontId="25" fillId="0" borderId="32" xfId="55" applyNumberFormat="1" applyFont="1" applyFill="1" applyBorder="1" applyAlignment="1" applyProtection="1">
      <alignment horizontal="center"/>
      <protection/>
    </xf>
    <xf numFmtId="168" fontId="25" fillId="34" borderId="32" xfId="55" applyNumberFormat="1" applyFont="1" applyFill="1" applyBorder="1" applyAlignment="1" applyProtection="1">
      <alignment horizontal="center"/>
      <protection/>
    </xf>
    <xf numFmtId="0" fontId="25" fillId="0" borderId="0" xfId="55" applyFont="1" applyFill="1" applyBorder="1" applyAlignment="1" applyProtection="1">
      <alignment/>
      <protection/>
    </xf>
    <xf numFmtId="40" fontId="25" fillId="34" borderId="35" xfId="55" applyNumberFormat="1" applyFont="1" applyFill="1" applyBorder="1" applyAlignment="1" applyProtection="1">
      <alignment horizontal="center"/>
      <protection/>
    </xf>
    <xf numFmtId="168" fontId="25" fillId="34" borderId="36" xfId="55" applyNumberFormat="1" applyFont="1" applyFill="1" applyBorder="1" applyAlignment="1" applyProtection="1">
      <alignment horizontal="center"/>
      <protection/>
    </xf>
    <xf numFmtId="0" fontId="24" fillId="35" borderId="22" xfId="55" applyFont="1" applyFill="1" applyBorder="1" applyProtection="1">
      <alignment/>
      <protection/>
    </xf>
    <xf numFmtId="0" fontId="24" fillId="35" borderId="23" xfId="55" applyFont="1" applyFill="1" applyBorder="1" applyAlignment="1" applyProtection="1">
      <alignment horizontal="left"/>
      <protection/>
    </xf>
    <xf numFmtId="0" fontId="24" fillId="35" borderId="65" xfId="55" applyFont="1" applyFill="1" applyBorder="1" applyAlignment="1" applyProtection="1">
      <alignment horizontal="left"/>
      <protection/>
    </xf>
    <xf numFmtId="0" fontId="24" fillId="35" borderId="21" xfId="55" applyFont="1" applyFill="1" applyBorder="1" applyAlignment="1" applyProtection="1">
      <alignment horizontal="left"/>
      <protection/>
    </xf>
    <xf numFmtId="38" fontId="24" fillId="35" borderId="23" xfId="55" applyNumberFormat="1" applyFont="1" applyFill="1" applyBorder="1" applyProtection="1">
      <alignment/>
      <protection/>
    </xf>
    <xf numFmtId="38" fontId="24" fillId="34" borderId="23" xfId="55" applyNumberFormat="1" applyFont="1" applyFill="1" applyBorder="1" applyProtection="1">
      <alignment/>
      <protection/>
    </xf>
    <xf numFmtId="38" fontId="24" fillId="35" borderId="68" xfId="55" applyNumberFormat="1" applyFont="1" applyFill="1" applyBorder="1" applyProtection="1">
      <alignment/>
      <protection/>
    </xf>
    <xf numFmtId="38" fontId="24" fillId="35" borderId="33" xfId="55" applyNumberFormat="1" applyFont="1" applyFill="1" applyBorder="1" applyProtection="1">
      <alignment/>
      <protection/>
    </xf>
    <xf numFmtId="0" fontId="43" fillId="0" borderId="0" xfId="55" applyFont="1" applyFill="1" applyBorder="1" applyAlignment="1" applyProtection="1">
      <alignment/>
      <protection/>
    </xf>
    <xf numFmtId="168" fontId="43" fillId="0" borderId="0" xfId="55" applyNumberFormat="1" applyFont="1" applyFill="1" applyBorder="1" applyAlignment="1" applyProtection="1">
      <alignment horizontal="center"/>
      <protection/>
    </xf>
    <xf numFmtId="40" fontId="43" fillId="0" borderId="0" xfId="55" applyNumberFormat="1" applyFont="1" applyFill="1" applyBorder="1" applyAlignment="1" applyProtection="1">
      <alignment horizontal="center"/>
      <protection/>
    </xf>
    <xf numFmtId="0" fontId="26" fillId="0" borderId="23" xfId="55" applyFont="1" applyFill="1" applyBorder="1" applyAlignment="1" applyProtection="1">
      <alignment/>
      <protection/>
    </xf>
    <xf numFmtId="0" fontId="26" fillId="0" borderId="65" xfId="55" applyFont="1" applyFill="1" applyBorder="1" applyAlignment="1" applyProtection="1">
      <alignment/>
      <protection/>
    </xf>
    <xf numFmtId="0" fontId="26" fillId="0" borderId="65" xfId="55" applyNumberFormat="1" applyFont="1" applyFill="1" applyBorder="1" applyAlignment="1" applyProtection="1">
      <alignment/>
      <protection/>
    </xf>
    <xf numFmtId="0" fontId="26" fillId="0" borderId="21" xfId="55" applyFont="1" applyFill="1" applyBorder="1" applyAlignment="1" applyProtection="1">
      <alignment/>
      <protection/>
    </xf>
    <xf numFmtId="38" fontId="26" fillId="36" borderId="22" xfId="55" applyNumberFormat="1" applyFont="1" applyFill="1" applyBorder="1" applyProtection="1">
      <alignment/>
      <protection/>
    </xf>
    <xf numFmtId="38" fontId="26" fillId="0" borderId="23" xfId="55" applyNumberFormat="1" applyFont="1" applyFill="1" applyBorder="1" applyAlignment="1" applyProtection="1">
      <alignment horizontal="right"/>
      <protection locked="0"/>
    </xf>
    <xf numFmtId="38" fontId="26" fillId="0" borderId="68" xfId="55" applyNumberFormat="1" applyFont="1" applyFill="1" applyBorder="1" applyAlignment="1" applyProtection="1">
      <alignment horizontal="right"/>
      <protection locked="0"/>
    </xf>
    <xf numFmtId="38" fontId="26" fillId="34" borderId="33" xfId="55" applyNumberFormat="1" applyFont="1" applyFill="1" applyBorder="1" applyAlignment="1" applyProtection="1">
      <alignment horizontal="right"/>
      <protection locked="0"/>
    </xf>
    <xf numFmtId="0" fontId="20" fillId="0" borderId="66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wrapText="1"/>
    </xf>
    <xf numFmtId="0" fontId="20" fillId="0" borderId="31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/>
    </xf>
    <xf numFmtId="168" fontId="19" fillId="39" borderId="22" xfId="0" applyNumberFormat="1" applyFont="1" applyFill="1" applyBorder="1" applyAlignment="1" quotePrefix="1">
      <alignment horizontal="center"/>
    </xf>
    <xf numFmtId="168" fontId="19" fillId="39" borderId="32" xfId="0" applyNumberFormat="1" applyFont="1" applyFill="1" applyBorder="1" applyAlignment="1" quotePrefix="1">
      <alignment horizontal="center"/>
    </xf>
    <xf numFmtId="0" fontId="24" fillId="35" borderId="23" xfId="55" applyFont="1" applyFill="1" applyBorder="1" applyAlignment="1" applyProtection="1">
      <alignment/>
      <protection/>
    </xf>
    <xf numFmtId="0" fontId="24" fillId="35" borderId="65" xfId="55" applyFont="1" applyFill="1" applyBorder="1" applyAlignment="1" applyProtection="1">
      <alignment/>
      <protection/>
    </xf>
    <xf numFmtId="0" fontId="24" fillId="35" borderId="21" xfId="55" applyFont="1" applyFill="1" applyBorder="1" applyAlignment="1" applyProtection="1">
      <alignment/>
      <protection/>
    </xf>
    <xf numFmtId="170" fontId="19" fillId="39" borderId="22" xfId="0" applyNumberFormat="1" applyFont="1" applyFill="1" applyBorder="1" applyAlignment="1" quotePrefix="1">
      <alignment horizontal="center"/>
    </xf>
    <xf numFmtId="40" fontId="19" fillId="36" borderId="32" xfId="0" applyNumberFormat="1" applyFont="1" applyFill="1" applyBorder="1" applyAlignment="1">
      <alignment horizontal="center"/>
    </xf>
    <xf numFmtId="0" fontId="19" fillId="0" borderId="34" xfId="0" applyFont="1" applyFill="1" applyBorder="1" applyAlignment="1">
      <alignment/>
    </xf>
    <xf numFmtId="170" fontId="19" fillId="39" borderId="35" xfId="0" applyNumberFormat="1" applyFont="1" applyFill="1" applyBorder="1" applyAlignment="1" quotePrefix="1">
      <alignment horizontal="center"/>
    </xf>
    <xf numFmtId="40" fontId="19" fillId="36" borderId="36" xfId="0" applyNumberFormat="1" applyFont="1" applyFill="1" applyBorder="1" applyAlignment="1">
      <alignment horizontal="center"/>
    </xf>
    <xf numFmtId="0" fontId="24" fillId="0" borderId="43" xfId="55" applyFont="1" applyFill="1" applyBorder="1" applyProtection="1">
      <alignment/>
      <protection/>
    </xf>
    <xf numFmtId="0" fontId="26" fillId="0" borderId="14" xfId="55" applyFont="1" applyFill="1" applyBorder="1" applyAlignment="1" applyProtection="1">
      <alignment/>
      <protection/>
    </xf>
    <xf numFmtId="0" fontId="26" fillId="0" borderId="62" xfId="55" applyFont="1" applyFill="1" applyBorder="1" applyAlignment="1" applyProtection="1">
      <alignment/>
      <protection/>
    </xf>
    <xf numFmtId="0" fontId="26" fillId="0" borderId="62" xfId="55" applyFont="1" applyFill="1" applyBorder="1" applyAlignment="1" applyProtection="1">
      <alignment horizontal="center"/>
      <protection/>
    </xf>
    <xf numFmtId="0" fontId="26" fillId="0" borderId="15" xfId="55" applyFont="1" applyFill="1" applyBorder="1" applyAlignment="1" applyProtection="1">
      <alignment/>
      <protection/>
    </xf>
    <xf numFmtId="38" fontId="26" fillId="36" borderId="73" xfId="55" applyNumberFormat="1" applyFont="1" applyFill="1" applyBorder="1" applyProtection="1">
      <alignment/>
      <protection/>
    </xf>
    <xf numFmtId="38" fontId="26" fillId="34" borderId="74" xfId="55" applyNumberFormat="1" applyFont="1" applyFill="1" applyBorder="1" applyProtection="1">
      <alignment/>
      <protection/>
    </xf>
    <xf numFmtId="38" fontId="26" fillId="0" borderId="37" xfId="55" applyNumberFormat="1" applyFont="1" applyFill="1" applyBorder="1" applyProtection="1">
      <alignment/>
      <protection locked="0"/>
    </xf>
    <xf numFmtId="38" fontId="24" fillId="36" borderId="73" xfId="55" applyNumberFormat="1" applyFont="1" applyFill="1" applyBorder="1" applyProtection="1">
      <alignment/>
      <protection/>
    </xf>
    <xf numFmtId="38" fontId="24" fillId="36" borderId="37" xfId="55" applyNumberFormat="1" applyFont="1" applyFill="1" applyBorder="1" applyProtection="1">
      <alignment/>
      <protection/>
    </xf>
    <xf numFmtId="41" fontId="43" fillId="0" borderId="0" xfId="55" applyNumberFormat="1" applyFont="1" applyBorder="1" applyProtection="1">
      <alignment/>
      <protection/>
    </xf>
    <xf numFmtId="0" fontId="24" fillId="35" borderId="63" xfId="55" applyFont="1" applyFill="1" applyBorder="1" applyProtection="1">
      <alignment/>
      <protection/>
    </xf>
    <xf numFmtId="0" fontId="24" fillId="35" borderId="75" xfId="55" applyFont="1" applyFill="1" applyBorder="1" applyAlignment="1" applyProtection="1">
      <alignment horizontal="left"/>
      <protection/>
    </xf>
    <xf numFmtId="0" fontId="24" fillId="35" borderId="76" xfId="55" applyFont="1" applyFill="1" applyBorder="1" applyAlignment="1" applyProtection="1">
      <alignment horizontal="left"/>
      <protection/>
    </xf>
    <xf numFmtId="0" fontId="24" fillId="35" borderId="77" xfId="55" applyFont="1" applyFill="1" applyBorder="1" applyAlignment="1" applyProtection="1">
      <alignment horizontal="left"/>
      <protection/>
    </xf>
    <xf numFmtId="38" fontId="24" fillId="35" borderId="75" xfId="55" applyNumberFormat="1" applyFont="1" applyFill="1" applyBorder="1" applyProtection="1">
      <alignment/>
      <protection/>
    </xf>
    <xf numFmtId="38" fontId="24" fillId="35" borderId="78" xfId="55" applyNumberFormat="1" applyFont="1" applyFill="1" applyBorder="1" applyProtection="1">
      <alignment/>
      <protection/>
    </xf>
    <xf numFmtId="38" fontId="24" fillId="35" borderId="79" xfId="55" applyNumberFormat="1" applyFont="1" applyFill="1" applyBorder="1" applyProtection="1">
      <alignment/>
      <protection/>
    </xf>
    <xf numFmtId="0" fontId="71" fillId="0" borderId="0" xfId="55" applyFont="1" applyProtection="1">
      <alignment/>
      <protection/>
    </xf>
    <xf numFmtId="0" fontId="24" fillId="0" borderId="80" xfId="55" applyFont="1" applyFill="1" applyBorder="1" applyAlignment="1" applyProtection="1">
      <alignment vertical="center"/>
      <protection/>
    </xf>
    <xf numFmtId="0" fontId="26" fillId="0" borderId="81" xfId="55" applyFont="1" applyFill="1" applyBorder="1" applyAlignment="1" applyProtection="1">
      <alignment horizontal="left" wrapText="1"/>
      <protection/>
    </xf>
    <xf numFmtId="0" fontId="26" fillId="0" borderId="82" xfId="55" applyFont="1" applyFill="1" applyBorder="1" applyAlignment="1" applyProtection="1">
      <alignment horizontal="left" wrapText="1"/>
      <protection/>
    </xf>
    <xf numFmtId="0" fontId="26" fillId="0" borderId="83" xfId="55" applyFont="1" applyFill="1" applyBorder="1" applyAlignment="1" applyProtection="1">
      <alignment horizontal="left" wrapText="1"/>
      <protection/>
    </xf>
    <xf numFmtId="38" fontId="26" fillId="35" borderId="10" xfId="55" applyNumberFormat="1" applyFont="1" applyFill="1" applyBorder="1" applyProtection="1">
      <alignment/>
      <protection/>
    </xf>
    <xf numFmtId="38" fontId="26" fillId="34" borderId="84" xfId="55" applyNumberFormat="1" applyFont="1" applyFill="1" applyBorder="1" applyProtection="1">
      <alignment/>
      <protection/>
    </xf>
    <xf numFmtId="38" fontId="26" fillId="0" borderId="85" xfId="55" applyNumberFormat="1" applyFont="1" applyFill="1" applyBorder="1" applyProtection="1">
      <alignment/>
      <protection locked="0"/>
    </xf>
    <xf numFmtId="38" fontId="26" fillId="34" borderId="81" xfId="55" applyNumberFormat="1" applyFont="1" applyFill="1" applyBorder="1" applyProtection="1">
      <alignment/>
      <protection/>
    </xf>
    <xf numFmtId="38" fontId="26" fillId="34" borderId="86" xfId="55" applyNumberFormat="1" applyFont="1" applyFill="1" applyBorder="1" applyProtection="1">
      <alignment/>
      <protection/>
    </xf>
    <xf numFmtId="38" fontId="24" fillId="35" borderId="22" xfId="55" applyNumberFormat="1" applyFont="1" applyFill="1" applyBorder="1" applyProtection="1">
      <alignment/>
      <protection/>
    </xf>
    <xf numFmtId="38" fontId="24" fillId="34" borderId="68" xfId="55" applyNumberFormat="1" applyFont="1" applyFill="1" applyBorder="1" applyProtection="1">
      <alignment/>
      <protection/>
    </xf>
    <xf numFmtId="38" fontId="26" fillId="34" borderId="33" xfId="55" applyNumberFormat="1" applyFont="1" applyFill="1" applyBorder="1" applyProtection="1">
      <alignment/>
      <protection/>
    </xf>
    <xf numFmtId="0" fontId="24" fillId="0" borderId="16" xfId="55" applyFont="1" applyFill="1" applyBorder="1" applyProtection="1">
      <alignment/>
      <protection/>
    </xf>
    <xf numFmtId="0" fontId="29" fillId="0" borderId="23" xfId="55" applyFont="1" applyFill="1" applyBorder="1" applyAlignment="1" applyProtection="1">
      <alignment horizontal="left"/>
      <protection/>
    </xf>
    <xf numFmtId="0" fontId="29" fillId="0" borderId="65" xfId="55" applyFont="1" applyFill="1" applyBorder="1" applyAlignment="1" applyProtection="1">
      <alignment horizontal="left"/>
      <protection/>
    </xf>
    <xf numFmtId="0" fontId="29" fillId="0" borderId="21" xfId="55" applyFont="1" applyFill="1" applyBorder="1" applyAlignment="1" applyProtection="1">
      <alignment horizontal="left"/>
      <protection/>
    </xf>
    <xf numFmtId="38" fontId="26" fillId="34" borderId="22" xfId="55" applyNumberFormat="1" applyFont="1" applyFill="1" applyBorder="1" applyAlignment="1" applyProtection="1">
      <alignment horizontal="right"/>
      <protection/>
    </xf>
    <xf numFmtId="38" fontId="26" fillId="36" borderId="68" xfId="55" applyNumberFormat="1" applyFont="1" applyFill="1" applyBorder="1" applyProtection="1">
      <alignment/>
      <protection/>
    </xf>
    <xf numFmtId="38" fontId="26" fillId="36" borderId="33" xfId="55" applyNumberFormat="1" applyFont="1" applyFill="1" applyBorder="1" applyProtection="1">
      <alignment/>
      <protection/>
    </xf>
    <xf numFmtId="38" fontId="26" fillId="0" borderId="40" xfId="55" applyNumberFormat="1" applyFont="1" applyFill="1" applyBorder="1" applyProtection="1">
      <alignment/>
      <protection locked="0"/>
    </xf>
    <xf numFmtId="38" fontId="26" fillId="0" borderId="69" xfId="55" applyNumberFormat="1" applyFont="1" applyFill="1" applyBorder="1" applyProtection="1">
      <alignment/>
      <protection locked="0"/>
    </xf>
    <xf numFmtId="38" fontId="26" fillId="36" borderId="65" xfId="55" applyNumberFormat="1" applyFont="1" applyFill="1" applyBorder="1" applyProtection="1">
      <alignment/>
      <protection/>
    </xf>
    <xf numFmtId="38" fontId="24" fillId="36" borderId="65" xfId="55" applyNumberFormat="1" applyFont="1" applyFill="1" applyBorder="1" applyProtection="1">
      <alignment/>
      <protection/>
    </xf>
    <xf numFmtId="38" fontId="22" fillId="0" borderId="0" xfId="55" applyNumberFormat="1" applyFont="1" applyFill="1" applyBorder="1" applyAlignment="1" applyProtection="1">
      <alignment horizontal="center"/>
      <protection/>
    </xf>
    <xf numFmtId="0" fontId="29" fillId="0" borderId="23" xfId="55" applyFont="1" applyFill="1" applyBorder="1" applyAlignment="1" applyProtection="1">
      <alignment horizontal="left"/>
      <protection/>
    </xf>
    <xf numFmtId="0" fontId="29" fillId="0" borderId="67" xfId="55" applyFont="1" applyFill="1" applyBorder="1" applyAlignment="1" applyProtection="1">
      <alignment horizontal="left"/>
      <protection/>
    </xf>
    <xf numFmtId="0" fontId="29" fillId="0" borderId="11" xfId="55" applyFont="1" applyFill="1" applyBorder="1" applyAlignment="1" applyProtection="1">
      <alignment horizontal="left"/>
      <protection/>
    </xf>
    <xf numFmtId="38" fontId="26" fillId="0" borderId="12" xfId="55" applyNumberFormat="1" applyFont="1" applyFill="1" applyBorder="1" applyAlignment="1" applyProtection="1">
      <alignment horizontal="right"/>
      <protection locked="0"/>
    </xf>
    <xf numFmtId="38" fontId="26" fillId="36" borderId="67" xfId="55" applyNumberFormat="1" applyFont="1" applyFill="1" applyBorder="1" applyProtection="1">
      <alignment/>
      <protection/>
    </xf>
    <xf numFmtId="38" fontId="26" fillId="34" borderId="12" xfId="55" applyNumberFormat="1" applyFont="1" applyFill="1" applyBorder="1" applyAlignment="1" applyProtection="1">
      <alignment horizontal="right"/>
      <protection/>
    </xf>
    <xf numFmtId="38" fontId="26" fillId="36" borderId="10" xfId="55" applyNumberFormat="1" applyFont="1" applyFill="1" applyBorder="1" applyProtection="1">
      <alignment/>
      <protection/>
    </xf>
    <xf numFmtId="38" fontId="26" fillId="34" borderId="87" xfId="55" applyNumberFormat="1" applyFont="1" applyFill="1" applyBorder="1" applyProtection="1">
      <alignment/>
      <protection/>
    </xf>
    <xf numFmtId="38" fontId="24" fillId="36" borderId="67" xfId="55" applyNumberFormat="1" applyFont="1" applyFill="1" applyBorder="1" applyProtection="1">
      <alignment/>
      <protection/>
    </xf>
    <xf numFmtId="38" fontId="26" fillId="0" borderId="87" xfId="55" applyNumberFormat="1" applyFont="1" applyFill="1" applyBorder="1" applyAlignment="1" applyProtection="1">
      <alignment horizontal="right"/>
      <protection locked="0"/>
    </xf>
    <xf numFmtId="0" fontId="29" fillId="0" borderId="72" xfId="55" applyFont="1" applyFill="1" applyBorder="1" applyAlignment="1" applyProtection="1">
      <alignment horizontal="left"/>
      <protection/>
    </xf>
    <xf numFmtId="0" fontId="29" fillId="0" borderId="88" xfId="55" applyFont="1" applyFill="1" applyBorder="1" applyAlignment="1" applyProtection="1">
      <alignment horizontal="left"/>
      <protection/>
    </xf>
    <xf numFmtId="0" fontId="29" fillId="0" borderId="89" xfId="55" applyFont="1" applyFill="1" applyBorder="1" applyAlignment="1" applyProtection="1">
      <alignment horizontal="left"/>
      <protection/>
    </xf>
    <xf numFmtId="38" fontId="26" fillId="34" borderId="35" xfId="55" applyNumberFormat="1" applyFont="1" applyFill="1" applyBorder="1" applyAlignment="1" applyProtection="1">
      <alignment horizontal="right"/>
      <protection/>
    </xf>
    <xf numFmtId="38" fontId="26" fillId="34" borderId="88" xfId="55" applyNumberFormat="1" applyFont="1" applyFill="1" applyBorder="1" applyProtection="1">
      <alignment/>
      <protection/>
    </xf>
    <xf numFmtId="38" fontId="26" fillId="34" borderId="90" xfId="55" applyNumberFormat="1" applyFont="1" applyFill="1" applyBorder="1" applyProtection="1">
      <alignment/>
      <protection/>
    </xf>
    <xf numFmtId="38" fontId="26" fillId="34" borderId="91" xfId="55" applyNumberFormat="1" applyFont="1" applyFill="1" applyBorder="1" applyProtection="1">
      <alignment/>
      <protection/>
    </xf>
    <xf numFmtId="38" fontId="26" fillId="34" borderId="92" xfId="55" applyNumberFormat="1" applyFont="1" applyFill="1" applyBorder="1" applyProtection="1">
      <alignment/>
      <protection/>
    </xf>
    <xf numFmtId="38" fontId="24" fillId="34" borderId="88" xfId="55" applyNumberFormat="1" applyFont="1" applyFill="1" applyBorder="1" applyProtection="1">
      <alignment/>
      <protection/>
    </xf>
    <xf numFmtId="41" fontId="22" fillId="0" borderId="0" xfId="55" applyNumberFormat="1" applyFont="1" applyFill="1" applyBorder="1" applyProtection="1">
      <alignment/>
      <protection/>
    </xf>
    <xf numFmtId="43" fontId="43" fillId="0" borderId="0" xfId="55" applyNumberFormat="1" applyFont="1" applyProtection="1">
      <alignment/>
      <protection/>
    </xf>
    <xf numFmtId="0" fontId="24" fillId="32" borderId="47" xfId="55" applyFont="1" applyFill="1" applyBorder="1" applyProtection="1">
      <alignment/>
      <protection/>
    </xf>
    <xf numFmtId="0" fontId="24" fillId="32" borderId="48" xfId="55" applyFont="1" applyFill="1" applyBorder="1" applyAlignment="1" applyProtection="1">
      <alignment horizontal="left"/>
      <protection/>
    </xf>
    <xf numFmtId="0" fontId="24" fillId="32" borderId="93" xfId="55" applyFont="1" applyFill="1" applyBorder="1" applyAlignment="1" applyProtection="1">
      <alignment horizontal="left"/>
      <protection/>
    </xf>
    <xf numFmtId="0" fontId="24" fillId="32" borderId="94" xfId="55" applyFont="1" applyFill="1" applyBorder="1" applyAlignment="1" applyProtection="1">
      <alignment horizontal="left"/>
      <protection/>
    </xf>
    <xf numFmtId="41" fontId="24" fillId="35" borderId="47" xfId="55" applyNumberFormat="1" applyFont="1" applyFill="1" applyBorder="1" applyProtection="1">
      <alignment/>
      <protection/>
    </xf>
    <xf numFmtId="41" fontId="24" fillId="35" borderId="48" xfId="55" applyNumberFormat="1" applyFont="1" applyFill="1" applyBorder="1" applyProtection="1">
      <alignment/>
      <protection/>
    </xf>
    <xf numFmtId="41" fontId="24" fillId="35" borderId="95" xfId="55" applyNumberFormat="1" applyFont="1" applyFill="1" applyBorder="1" applyProtection="1">
      <alignment/>
      <protection/>
    </xf>
    <xf numFmtId="41" fontId="24" fillId="35" borderId="94" xfId="55" applyNumberFormat="1" applyFont="1" applyFill="1" applyBorder="1" applyProtection="1">
      <alignment/>
      <protection/>
    </xf>
    <xf numFmtId="41" fontId="24" fillId="35" borderId="46" xfId="55" applyNumberFormat="1" applyFont="1" applyFill="1" applyBorder="1" applyProtection="1">
      <alignment/>
      <protection/>
    </xf>
    <xf numFmtId="0" fontId="24" fillId="0" borderId="96" xfId="55" applyFont="1" applyFill="1" applyBorder="1" applyProtection="1">
      <alignment/>
      <protection/>
    </xf>
    <xf numFmtId="0" fontId="24" fillId="0" borderId="97" xfId="55" applyFont="1" applyFill="1" applyBorder="1" applyAlignment="1" applyProtection="1">
      <alignment horizontal="left"/>
      <protection/>
    </xf>
    <xf numFmtId="0" fontId="24" fillId="0" borderId="28" xfId="55" applyFont="1" applyFill="1" applyBorder="1" applyAlignment="1" applyProtection="1">
      <alignment horizontal="left"/>
      <protection/>
    </xf>
    <xf numFmtId="0" fontId="24" fillId="0" borderId="98" xfId="55" applyFont="1" applyFill="1" applyBorder="1" applyAlignment="1" applyProtection="1">
      <alignment horizontal="left"/>
      <protection/>
    </xf>
    <xf numFmtId="41" fontId="26" fillId="0" borderId="18" xfId="55" applyNumberFormat="1" applyFont="1" applyFill="1" applyBorder="1" applyProtection="1">
      <alignment/>
      <protection locked="0"/>
    </xf>
    <xf numFmtId="41" fontId="26" fillId="34" borderId="97" xfId="55" applyNumberFormat="1" applyFont="1" applyFill="1" applyBorder="1" applyProtection="1">
      <alignment/>
      <protection/>
    </xf>
    <xf numFmtId="41" fontId="26" fillId="0" borderId="99" xfId="55" applyNumberFormat="1" applyFont="1" applyFill="1" applyBorder="1" applyProtection="1">
      <alignment/>
      <protection locked="0"/>
    </xf>
    <xf numFmtId="41" fontId="26" fillId="0" borderId="100" xfId="55" applyNumberFormat="1" applyFont="1" applyFill="1" applyBorder="1" applyProtection="1">
      <alignment/>
      <protection locked="0"/>
    </xf>
    <xf numFmtId="0" fontId="24" fillId="0" borderId="20" xfId="55" applyFont="1" applyFill="1" applyBorder="1" applyProtection="1">
      <alignment/>
      <protection/>
    </xf>
    <xf numFmtId="0" fontId="24" fillId="0" borderId="23" xfId="55" applyFont="1" applyFill="1" applyBorder="1" applyAlignment="1" applyProtection="1">
      <alignment horizontal="left"/>
      <protection/>
    </xf>
    <xf numFmtId="0" fontId="24" fillId="0" borderId="65" xfId="55" applyFont="1" applyFill="1" applyBorder="1" applyAlignment="1" applyProtection="1">
      <alignment horizontal="left"/>
      <protection/>
    </xf>
    <xf numFmtId="0" fontId="24" fillId="0" borderId="21" xfId="55" applyFont="1" applyFill="1" applyBorder="1" applyAlignment="1" applyProtection="1">
      <alignment horizontal="left"/>
      <protection/>
    </xf>
    <xf numFmtId="41" fontId="26" fillId="34" borderId="22" xfId="55" applyNumberFormat="1" applyFont="1" applyFill="1" applyBorder="1" applyProtection="1">
      <alignment/>
      <protection/>
    </xf>
    <xf numFmtId="41" fontId="26" fillId="34" borderId="23" xfId="55" applyNumberFormat="1" applyFont="1" applyFill="1" applyBorder="1" applyProtection="1">
      <alignment/>
      <protection/>
    </xf>
    <xf numFmtId="41" fontId="26" fillId="34" borderId="68" xfId="55" applyNumberFormat="1" applyFont="1" applyFill="1" applyBorder="1" applyProtection="1">
      <alignment/>
      <protection/>
    </xf>
    <xf numFmtId="41" fontId="26" fillId="34" borderId="33" xfId="55" applyNumberFormat="1" applyFont="1" applyFill="1" applyBorder="1" applyProtection="1">
      <alignment/>
      <protection/>
    </xf>
    <xf numFmtId="0" fontId="24" fillId="0" borderId="51" xfId="55" applyFont="1" applyFill="1" applyBorder="1" applyProtection="1">
      <alignment/>
      <protection/>
    </xf>
    <xf numFmtId="0" fontId="24" fillId="0" borderId="52" xfId="55" applyFont="1" applyFill="1" applyBorder="1" applyAlignment="1" applyProtection="1">
      <alignment horizontal="left"/>
      <protection/>
    </xf>
    <xf numFmtId="0" fontId="24" fillId="0" borderId="101" xfId="55" applyFont="1" applyFill="1" applyBorder="1" applyAlignment="1" applyProtection="1">
      <alignment horizontal="left"/>
      <protection/>
    </xf>
    <xf numFmtId="0" fontId="24" fillId="0" borderId="102" xfId="55" applyFont="1" applyFill="1" applyBorder="1" applyAlignment="1" applyProtection="1">
      <alignment horizontal="left"/>
      <protection/>
    </xf>
    <xf numFmtId="38" fontId="26" fillId="34" borderId="51" xfId="55" applyNumberFormat="1" applyFont="1" applyFill="1" applyBorder="1" applyAlignment="1" applyProtection="1">
      <alignment horizontal="right"/>
      <protection/>
    </xf>
    <xf numFmtId="38" fontId="26" fillId="36" borderId="101" xfId="55" applyNumberFormat="1" applyFont="1" applyFill="1" applyBorder="1" applyProtection="1">
      <alignment/>
      <protection/>
    </xf>
    <xf numFmtId="38" fontId="26" fillId="36" borderId="52" xfId="55" applyNumberFormat="1" applyFont="1" applyFill="1" applyBorder="1" applyProtection="1">
      <alignment/>
      <protection/>
    </xf>
    <xf numFmtId="38" fontId="26" fillId="0" borderId="103" xfId="55" applyNumberFormat="1" applyFont="1" applyFill="1" applyBorder="1" applyProtection="1">
      <alignment/>
      <protection locked="0"/>
    </xf>
    <xf numFmtId="38" fontId="26" fillId="36" borderId="50" xfId="55" applyNumberFormat="1" applyFont="1" applyFill="1" applyBorder="1" applyProtection="1">
      <alignment/>
      <protection/>
    </xf>
    <xf numFmtId="38" fontId="26" fillId="34" borderId="50" xfId="55" applyNumberFormat="1" applyFont="1" applyFill="1" applyBorder="1" applyProtection="1">
      <alignment/>
      <protection/>
    </xf>
    <xf numFmtId="0" fontId="24" fillId="0" borderId="104" xfId="55" applyFont="1" applyFill="1" applyBorder="1" applyProtection="1">
      <alignment/>
      <protection/>
    </xf>
    <xf numFmtId="0" fontId="24" fillId="0" borderId="0" xfId="55" applyFont="1" applyFill="1" applyBorder="1" applyAlignment="1" applyProtection="1">
      <alignment horizontal="left"/>
      <protection/>
    </xf>
    <xf numFmtId="0" fontId="72" fillId="0" borderId="0" xfId="55" applyFont="1" applyFill="1" applyBorder="1" applyAlignment="1" applyProtection="1">
      <alignment/>
      <protection/>
    </xf>
    <xf numFmtId="0" fontId="73" fillId="0" borderId="0" xfId="55" applyFont="1" applyFill="1" applyBorder="1" applyAlignment="1" applyProtection="1">
      <alignment/>
      <protection/>
    </xf>
    <xf numFmtId="41" fontId="24" fillId="0" borderId="0" xfId="55" applyNumberFormat="1" applyFont="1" applyFill="1" applyBorder="1" applyProtection="1">
      <alignment/>
      <protection/>
    </xf>
    <xf numFmtId="0" fontId="24" fillId="0" borderId="0" xfId="55" applyFont="1" applyFill="1" applyBorder="1" applyProtection="1">
      <alignment/>
      <protection/>
    </xf>
    <xf numFmtId="0" fontId="24" fillId="0" borderId="54" xfId="55" applyFont="1" applyFill="1" applyBorder="1" applyAlignment="1" applyProtection="1">
      <alignment horizontal="left"/>
      <protection/>
    </xf>
    <xf numFmtId="0" fontId="72" fillId="0" borderId="54" xfId="55" applyFont="1" applyFill="1" applyBorder="1" applyAlignment="1" applyProtection="1">
      <alignment/>
      <protection/>
    </xf>
    <xf numFmtId="0" fontId="73" fillId="0" borderId="54" xfId="55" applyFont="1" applyFill="1" applyBorder="1" applyAlignment="1" applyProtection="1">
      <alignment/>
      <protection/>
    </xf>
    <xf numFmtId="41" fontId="24" fillId="0" borderId="54" xfId="55" applyNumberFormat="1" applyFont="1" applyFill="1" applyBorder="1" applyProtection="1">
      <alignment/>
      <protection/>
    </xf>
    <xf numFmtId="0" fontId="24" fillId="0" borderId="97" xfId="55" applyFont="1" applyFill="1" applyBorder="1" applyAlignment="1" applyProtection="1">
      <alignment/>
      <protection/>
    </xf>
    <xf numFmtId="0" fontId="24" fillId="0" borderId="62" xfId="55" applyFont="1" applyFill="1" applyBorder="1" applyAlignment="1" applyProtection="1">
      <alignment horizontal="left"/>
      <protection/>
    </xf>
    <xf numFmtId="0" fontId="24" fillId="0" borderId="18" xfId="55" applyFont="1" applyFill="1" applyBorder="1" applyAlignment="1" applyProtection="1">
      <alignment horizontal="center"/>
      <protection/>
    </xf>
    <xf numFmtId="0" fontId="24" fillId="0" borderId="16" xfId="55" applyFont="1" applyFill="1" applyBorder="1" applyAlignment="1" applyProtection="1">
      <alignment horizontal="center"/>
      <protection/>
    </xf>
    <xf numFmtId="0" fontId="24" fillId="0" borderId="16" xfId="55" applyFont="1" applyBorder="1" applyAlignment="1" applyProtection="1">
      <alignment horizontal="center"/>
      <protection/>
    </xf>
    <xf numFmtId="3" fontId="24" fillId="0" borderId="16" xfId="55" applyNumberFormat="1" applyFont="1" applyFill="1" applyBorder="1" applyAlignment="1" applyProtection="1">
      <alignment horizontal="center"/>
      <protection/>
    </xf>
    <xf numFmtId="0" fontId="24" fillId="32" borderId="23" xfId="0" applyFont="1" applyFill="1" applyBorder="1" applyAlignment="1" applyProtection="1">
      <alignment horizontal="left"/>
      <protection/>
    </xf>
    <xf numFmtId="0" fontId="24" fillId="32" borderId="65" xfId="0" applyFont="1" applyFill="1" applyBorder="1" applyAlignment="1" applyProtection="1">
      <alignment horizontal="left"/>
      <protection/>
    </xf>
    <xf numFmtId="38" fontId="26" fillId="35" borderId="22" xfId="55" applyNumberFormat="1" applyFont="1" applyFill="1" applyBorder="1" applyProtection="1">
      <alignment/>
      <protection/>
    </xf>
    <xf numFmtId="38" fontId="26" fillId="34" borderId="22" xfId="55" applyNumberFormat="1" applyFont="1" applyFill="1" applyBorder="1" applyProtection="1">
      <alignment/>
      <protection/>
    </xf>
    <xf numFmtId="0" fontId="24" fillId="0" borderId="0" xfId="55" applyFont="1" applyFill="1" applyBorder="1" applyAlignment="1" applyProtection="1">
      <alignment horizontal="center"/>
      <protection/>
    </xf>
    <xf numFmtId="0" fontId="29" fillId="32" borderId="23" xfId="0" applyFont="1" applyFill="1" applyBorder="1" applyAlignment="1" applyProtection="1">
      <alignment horizontal="left"/>
      <protection/>
    </xf>
    <xf numFmtId="0" fontId="29" fillId="32" borderId="65" xfId="0" applyFont="1" applyFill="1" applyBorder="1" applyAlignment="1" applyProtection="1">
      <alignment horizontal="left"/>
      <protection/>
    </xf>
    <xf numFmtId="0" fontId="29" fillId="32" borderId="21" xfId="0" applyFont="1" applyFill="1" applyBorder="1" applyAlignment="1" applyProtection="1">
      <alignment horizontal="left"/>
      <protection/>
    </xf>
    <xf numFmtId="41" fontId="29" fillId="0" borderId="0" xfId="55" applyNumberFormat="1" applyFont="1" applyFill="1" applyBorder="1" applyProtection="1">
      <alignment/>
      <protection/>
    </xf>
    <xf numFmtId="0" fontId="26" fillId="0" borderId="0" xfId="55" applyFill="1" applyBorder="1" applyProtection="1">
      <alignment/>
      <protection/>
    </xf>
    <xf numFmtId="38" fontId="26" fillId="35" borderId="16" xfId="55" applyNumberFormat="1" applyFont="1" applyFill="1" applyBorder="1" applyProtection="1">
      <alignment/>
      <protection/>
    </xf>
    <xf numFmtId="38" fontId="26" fillId="34" borderId="15" xfId="55" applyNumberFormat="1" applyFont="1" applyFill="1" applyBorder="1" applyProtection="1">
      <alignment/>
      <protection/>
    </xf>
    <xf numFmtId="38" fontId="26" fillId="35" borderId="15" xfId="55" applyNumberFormat="1" applyFont="1" applyFill="1" applyBorder="1" applyProtection="1">
      <alignment/>
      <protection/>
    </xf>
    <xf numFmtId="38" fontId="26" fillId="34" borderId="21" xfId="55" applyNumberFormat="1" applyFont="1" applyFill="1" applyBorder="1" applyProtection="1">
      <alignment/>
      <protection/>
    </xf>
    <xf numFmtId="0" fontId="24" fillId="35" borderId="43" xfId="55" applyFont="1" applyFill="1" applyBorder="1" applyProtection="1">
      <alignment/>
      <protection/>
    </xf>
    <xf numFmtId="0" fontId="29" fillId="32" borderId="52" xfId="0" applyFont="1" applyFill="1" applyBorder="1" applyAlignment="1" applyProtection="1">
      <alignment horizontal="left"/>
      <protection/>
    </xf>
    <xf numFmtId="0" fontId="29" fillId="32" borderId="101" xfId="0" applyFont="1" applyFill="1" applyBorder="1" applyAlignment="1" applyProtection="1">
      <alignment horizontal="left"/>
      <protection/>
    </xf>
    <xf numFmtId="0" fontId="29" fillId="32" borderId="102" xfId="0" applyFont="1" applyFill="1" applyBorder="1" applyAlignment="1" applyProtection="1">
      <alignment horizontal="left"/>
      <protection/>
    </xf>
    <xf numFmtId="38" fontId="26" fillId="34" borderId="51" xfId="55" applyNumberFormat="1" applyFont="1" applyFill="1" applyBorder="1" applyProtection="1">
      <alignment/>
      <protection/>
    </xf>
    <xf numFmtId="38" fontId="26" fillId="34" borderId="102" xfId="55" applyNumberFormat="1" applyFont="1" applyFill="1" applyBorder="1" applyProtection="1">
      <alignment/>
      <protection/>
    </xf>
    <xf numFmtId="38" fontId="24" fillId="34" borderId="16" xfId="55" applyNumberFormat="1" applyFont="1" applyFill="1" applyBorder="1" applyProtection="1">
      <alignment/>
      <protection/>
    </xf>
    <xf numFmtId="38" fontId="24" fillId="35" borderId="63" xfId="55" applyNumberFormat="1" applyFont="1" applyFill="1" applyBorder="1" applyProtection="1">
      <alignment/>
      <protection/>
    </xf>
    <xf numFmtId="0" fontId="24" fillId="0" borderId="104" xfId="55" applyFont="1" applyFill="1" applyBorder="1" applyAlignment="1" applyProtection="1">
      <alignment horizontal="left"/>
      <protection/>
    </xf>
    <xf numFmtId="38" fontId="24" fillId="0" borderId="104" xfId="55" applyNumberFormat="1" applyFont="1" applyFill="1" applyBorder="1" applyProtection="1">
      <alignment/>
      <protection/>
    </xf>
    <xf numFmtId="0" fontId="24" fillId="35" borderId="18" xfId="55" applyFont="1" applyFill="1" applyBorder="1" applyProtection="1">
      <alignment/>
      <protection/>
    </xf>
    <xf numFmtId="0" fontId="24" fillId="32" borderId="97" xfId="0" applyFont="1" applyFill="1" applyBorder="1" applyAlignment="1" applyProtection="1">
      <alignment horizontal="left"/>
      <protection/>
    </xf>
    <xf numFmtId="0" fontId="24" fillId="32" borderId="28" xfId="0" applyFont="1" applyFill="1" applyBorder="1" applyAlignment="1" applyProtection="1">
      <alignment horizontal="left"/>
      <protection/>
    </xf>
    <xf numFmtId="38" fontId="26" fillId="35" borderId="18" xfId="55" applyNumberFormat="1" applyFont="1" applyFill="1" applyBorder="1" applyProtection="1">
      <alignment/>
      <protection/>
    </xf>
    <xf numFmtId="38" fontId="26" fillId="34" borderId="18" xfId="55" applyNumberFormat="1" applyFont="1" applyFill="1" applyBorder="1" applyProtection="1">
      <alignment/>
      <protection/>
    </xf>
    <xf numFmtId="38" fontId="24" fillId="35" borderId="18" xfId="55" applyNumberFormat="1" applyFont="1" applyFill="1" applyBorder="1" applyProtection="1">
      <alignment/>
      <protection/>
    </xf>
    <xf numFmtId="0" fontId="26" fillId="32" borderId="23" xfId="0" applyFont="1" applyFill="1" applyBorder="1" applyAlignment="1" applyProtection="1">
      <alignment horizontal="left"/>
      <protection/>
    </xf>
    <xf numFmtId="0" fontId="0" fillId="32" borderId="65" xfId="0" applyFill="1" applyBorder="1" applyAlignment="1" applyProtection="1">
      <alignment horizontal="left"/>
      <protection/>
    </xf>
    <xf numFmtId="38" fontId="24" fillId="34" borderId="63" xfId="55" applyNumberFormat="1" applyFont="1" applyFill="1" applyBorder="1" applyProtection="1">
      <alignment/>
      <protection/>
    </xf>
    <xf numFmtId="38" fontId="26" fillId="34" borderId="38" xfId="55" applyNumberFormat="1" applyFont="1" applyFill="1" applyBorder="1" applyProtection="1">
      <alignment/>
      <protection/>
    </xf>
    <xf numFmtId="38" fontId="24" fillId="34" borderId="43" xfId="55" applyNumberFormat="1" applyFont="1" applyFill="1" applyBorder="1" applyProtection="1">
      <alignment/>
      <protection/>
    </xf>
    <xf numFmtId="0" fontId="29" fillId="32" borderId="14" xfId="0" applyFont="1" applyFill="1" applyBorder="1" applyAlignment="1" applyProtection="1">
      <alignment horizontal="left"/>
      <protection/>
    </xf>
    <xf numFmtId="0" fontId="29" fillId="32" borderId="62" xfId="0" applyFont="1" applyFill="1" applyBorder="1" applyAlignment="1" applyProtection="1">
      <alignment horizontal="left"/>
      <protection/>
    </xf>
    <xf numFmtId="38" fontId="26" fillId="35" borderId="21" xfId="55" applyNumberFormat="1" applyFont="1" applyFill="1" applyBorder="1" applyProtection="1">
      <alignment/>
      <protection/>
    </xf>
    <xf numFmtId="38" fontId="24" fillId="35" borderId="43" xfId="55" applyNumberFormat="1" applyFont="1" applyFill="1" applyBorder="1" applyProtection="1">
      <alignment/>
      <protection/>
    </xf>
    <xf numFmtId="38" fontId="26" fillId="34" borderId="16" xfId="55" applyNumberFormat="1" applyFont="1" applyFill="1" applyBorder="1" applyProtection="1">
      <alignment/>
      <protection/>
    </xf>
    <xf numFmtId="38" fontId="24" fillId="34" borderId="22" xfId="55" applyNumberFormat="1" applyFont="1" applyFill="1" applyBorder="1" applyProtection="1">
      <alignment/>
      <protection/>
    </xf>
    <xf numFmtId="0" fontId="26" fillId="0" borderId="105" xfId="55" applyBorder="1" applyProtection="1">
      <alignment/>
      <protection/>
    </xf>
    <xf numFmtId="0" fontId="25" fillId="0" borderId="105" xfId="55" applyFont="1" applyBorder="1" applyProtection="1">
      <alignment/>
      <protection/>
    </xf>
    <xf numFmtId="0" fontId="24" fillId="35" borderId="60" xfId="55" applyFont="1" applyFill="1" applyBorder="1" applyProtection="1">
      <alignment/>
      <protection/>
    </xf>
    <xf numFmtId="0" fontId="24" fillId="35" borderId="72" xfId="55" applyFont="1" applyFill="1" applyBorder="1" applyAlignment="1" applyProtection="1">
      <alignment horizontal="left"/>
      <protection/>
    </xf>
    <xf numFmtId="0" fontId="24" fillId="35" borderId="54" xfId="55" applyFont="1" applyFill="1" applyBorder="1" applyAlignment="1" applyProtection="1">
      <alignment horizontal="left"/>
      <protection/>
    </xf>
    <xf numFmtId="38" fontId="24" fillId="35" borderId="60" xfId="55" applyNumberFormat="1" applyFont="1" applyFill="1" applyBorder="1" applyProtection="1">
      <alignment/>
      <protection/>
    </xf>
    <xf numFmtId="0" fontId="25" fillId="0" borderId="0" xfId="55" applyFont="1" applyBorder="1" applyProtection="1">
      <alignment/>
      <protection/>
    </xf>
    <xf numFmtId="0" fontId="69" fillId="0" borderId="0" xfId="55" applyFont="1" applyBorder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Fiscal%20Division\BU50100%20Social%20Services\Assistance%20Claims\FY%2018_19\Assistance%20Claims\November\ASST_112018_CCR_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s"/>
      <sheetName val="Index"/>
      <sheetName val="CERT"/>
      <sheetName val="CA 800CCR_FED"/>
      <sheetName val="CA 800CCR_FC1"/>
      <sheetName val="CA 800CCR_FC1_ADJ"/>
      <sheetName val="CA 800CCR_WA_FC1"/>
      <sheetName val="CA 800CCR_WA_FC1_ADJ"/>
      <sheetName val="ARRA FMAP AAP-FC Worksheet"/>
      <sheetName val="CA 800CCR_FC1B"/>
      <sheetName val="CA 800CCR_18+_FED"/>
      <sheetName val="CA 800CCR_EFC_FC1"/>
      <sheetName val="CA 800CCR_EFC_WA_FC1"/>
      <sheetName val="CA 800CCR_PIA"/>
      <sheetName val="CA 800CCR_NONFED"/>
      <sheetName val="CA 800CCR_18+_NONFED"/>
      <sheetName val="CA 800TEMP RFA"/>
      <sheetName val="CA 800CCR_RIA"/>
      <sheetName val="CA800STEP"/>
      <sheetName val="CA 800EC FUNDING"/>
      <sheetName val="CA 800CCR_OP "/>
      <sheetName val="CA 800CCR WAIVER_OP"/>
      <sheetName val="CA 800CCR_18+_OP"/>
      <sheetName val="CA 800CCR_Rate"/>
      <sheetName val="CA 800CCR Summary"/>
      <sheetName val="Base"/>
      <sheetName val="PersonsCount"/>
    </sheetNames>
    <definedNames>
      <definedName name="Go_to_ARRA"/>
      <definedName name="Go_to_FC1"/>
      <definedName name="GO_TO_INDEX"/>
      <definedName name="Go_to_PIA"/>
    </definedNames>
    <sheetDataSet>
      <sheetData sheetId="2">
        <row r="3">
          <cell r="A3" t="str">
            <v>CONTINUUM OF CARE REFORM</v>
          </cell>
          <cell r="E3" t="str">
            <v>Napa</v>
          </cell>
          <cell r="G3">
            <v>43405</v>
          </cell>
        </row>
        <row r="45">
          <cell r="F45" t="str">
            <v>Last Modified: 9/1/2018</v>
          </cell>
        </row>
      </sheetData>
      <sheetData sheetId="3">
        <row r="12">
          <cell r="AL12">
            <v>0.5</v>
          </cell>
        </row>
        <row r="28">
          <cell r="B28" t="str">
            <v>FPRRS Child Care</v>
          </cell>
        </row>
      </sheetData>
      <sheetData sheetId="4">
        <row r="15">
          <cell r="J15">
            <v>15657</v>
          </cell>
          <cell r="N15">
            <v>20944</v>
          </cell>
          <cell r="P15">
            <v>10500</v>
          </cell>
          <cell r="R15">
            <v>10444</v>
          </cell>
          <cell r="AC15">
            <v>1300</v>
          </cell>
        </row>
      </sheetData>
      <sheetData sheetId="5">
        <row r="15">
          <cell r="J15">
            <v>0</v>
          </cell>
          <cell r="N15">
            <v>0</v>
          </cell>
          <cell r="P15">
            <v>0</v>
          </cell>
          <cell r="R15">
            <v>0</v>
          </cell>
          <cell r="AC15">
            <v>0</v>
          </cell>
        </row>
      </sheetData>
      <sheetData sheetId="6">
        <row r="15">
          <cell r="J15">
            <v>0</v>
          </cell>
          <cell r="N15">
            <v>0</v>
          </cell>
          <cell r="P15">
            <v>0</v>
          </cell>
          <cell r="AC15">
            <v>0</v>
          </cell>
        </row>
      </sheetData>
      <sheetData sheetId="7">
        <row r="15">
          <cell r="J15">
            <v>0</v>
          </cell>
          <cell r="N15">
            <v>0</v>
          </cell>
          <cell r="P15">
            <v>0</v>
          </cell>
          <cell r="AC15">
            <v>0</v>
          </cell>
        </row>
      </sheetData>
      <sheetData sheetId="8">
        <row r="15">
          <cell r="C15">
            <v>-1004</v>
          </cell>
          <cell r="D15">
            <v>7556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</sheetData>
      <sheetData sheetId="26">
        <row r="2">
          <cell r="B2" t="str">
            <v> </v>
          </cell>
        </row>
        <row r="4">
          <cell r="B4" t="str">
            <v> </v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7"/>
  <sheetViews>
    <sheetView tabSelected="1" zoomScalePageLayoutView="0" workbookViewId="0" topLeftCell="A1">
      <selection activeCell="G6" sqref="G6"/>
    </sheetView>
  </sheetViews>
  <sheetFormatPr defaultColWidth="8.8515625" defaultRowHeight="15"/>
  <cols>
    <col min="1" max="1" width="4.140625" style="8" customWidth="1"/>
    <col min="2" max="2" width="57.57421875" style="8" customWidth="1"/>
    <col min="3" max="6" width="17.28125" style="8" customWidth="1"/>
    <col min="7" max="7" width="16.28125" style="8" customWidth="1"/>
    <col min="8" max="8" width="15.57421875" style="8" customWidth="1"/>
    <col min="9" max="18" width="4.7109375" style="8" hidden="1" customWidth="1"/>
    <col min="19" max="19" width="11.7109375" style="8" customWidth="1"/>
    <col min="20" max="20" width="11.28125" style="8" customWidth="1"/>
    <col min="21" max="21" width="8.00390625" style="8" customWidth="1"/>
    <col min="22" max="23" width="7.28125" style="8" customWidth="1"/>
    <col min="24" max="24" width="6.8515625" style="8" customWidth="1"/>
    <col min="25" max="25" width="9.140625" style="8" customWidth="1"/>
    <col min="26" max="26" width="9.28125" style="8" customWidth="1"/>
    <col min="27" max="27" width="8.7109375" style="8" customWidth="1"/>
    <col min="28" max="28" width="8.8515625" style="8" customWidth="1"/>
    <col min="29" max="29" width="13.28125" style="8" customWidth="1"/>
    <col min="30" max="31" width="9.00390625" style="8" customWidth="1"/>
    <col min="32" max="32" width="8.8515625" style="8" customWidth="1"/>
    <col min="33" max="16384" width="8.8515625" style="8" customWidth="1"/>
  </cols>
  <sheetData>
    <row r="1" spans="1:7" s="5" customFormat="1" ht="13.5" customHeight="1">
      <c r="A1" s="1" t="s">
        <v>0</v>
      </c>
      <c r="B1" s="1"/>
      <c r="C1" s="2"/>
      <c r="D1" s="3"/>
      <c r="E1" s="3"/>
      <c r="F1" s="3"/>
      <c r="G1" s="4" t="s">
        <v>1</v>
      </c>
    </row>
    <row r="2" spans="1:27" ht="15">
      <c r="A2" s="6"/>
      <c r="B2" s="7"/>
      <c r="C2" s="7"/>
      <c r="F2" s="9"/>
      <c r="S2" s="10"/>
      <c r="T2" s="10"/>
      <c r="U2" s="10"/>
      <c r="V2" s="10"/>
      <c r="W2" s="10"/>
      <c r="X2" s="10"/>
      <c r="Y2" s="11"/>
      <c r="Z2" s="11"/>
      <c r="AA2" s="11"/>
    </row>
    <row r="3" spans="1:31" ht="15.75">
      <c r="A3" s="12" t="s">
        <v>2</v>
      </c>
      <c r="B3" s="12"/>
      <c r="C3" s="13"/>
      <c r="E3" s="14" t="s">
        <v>3</v>
      </c>
      <c r="F3" s="15"/>
      <c r="G3" s="16" t="s">
        <v>4</v>
      </c>
      <c r="S3" s="17"/>
      <c r="T3" s="18"/>
      <c r="U3" s="18"/>
      <c r="V3" s="18"/>
      <c r="W3" s="18"/>
      <c r="X3" s="18"/>
      <c r="Y3" s="18"/>
      <c r="Z3" s="18"/>
      <c r="AA3" s="18"/>
      <c r="AB3" s="18"/>
      <c r="AC3" s="18"/>
      <c r="AD3" s="19"/>
      <c r="AE3" s="19"/>
    </row>
    <row r="4" spans="1:31" ht="16.5" customHeight="1">
      <c r="A4" s="12" t="str">
        <f>'[1]CERT'!A3</f>
        <v>CONTINUUM OF CARE REFORM</v>
      </c>
      <c r="B4" s="12"/>
      <c r="C4" s="20"/>
      <c r="D4" s="21"/>
      <c r="E4" s="22" t="str">
        <f>'[1]CERT'!E3</f>
        <v>Napa</v>
      </c>
      <c r="F4" s="23"/>
      <c r="G4" s="24">
        <f>'[1]CERT'!G3</f>
        <v>43405</v>
      </c>
      <c r="S4" s="17"/>
      <c r="T4" s="18"/>
      <c r="U4" s="18"/>
      <c r="V4" s="18"/>
      <c r="W4" s="18"/>
      <c r="X4" s="18"/>
      <c r="Y4" s="18"/>
      <c r="Z4" s="18"/>
      <c r="AA4" s="18"/>
      <c r="AB4" s="18"/>
      <c r="AC4" s="18"/>
      <c r="AD4" s="19"/>
      <c r="AE4" s="19"/>
    </row>
    <row r="5" spans="1:7" ht="15.75">
      <c r="A5" s="25" t="s">
        <v>5</v>
      </c>
      <c r="B5" s="25"/>
      <c r="C5" s="26"/>
      <c r="D5" s="21"/>
      <c r="E5" s="14" t="s">
        <v>6</v>
      </c>
      <c r="F5" s="15"/>
      <c r="G5" s="16" t="s">
        <v>7</v>
      </c>
    </row>
    <row r="6" spans="1:7" ht="15.75">
      <c r="A6" s="27" t="s">
        <v>8</v>
      </c>
      <c r="B6" s="27"/>
      <c r="C6" s="28"/>
      <c r="E6" s="22"/>
      <c r="F6" s="23"/>
      <c r="G6" s="29"/>
    </row>
    <row r="7" spans="1:7" ht="16.5" thickBot="1">
      <c r="A7" s="27" t="s">
        <v>9</v>
      </c>
      <c r="B7" s="27"/>
      <c r="C7" s="28"/>
      <c r="D7" s="28"/>
      <c r="E7" s="28"/>
      <c r="F7" s="30"/>
      <c r="G7" s="31"/>
    </row>
    <row r="8" spans="1:31" ht="12.75" customHeight="1" thickBot="1" thickTop="1">
      <c r="A8" s="28"/>
      <c r="B8" s="28"/>
      <c r="C8" s="28"/>
      <c r="D8" s="28"/>
      <c r="E8" s="28"/>
      <c r="F8" s="28"/>
      <c r="G8" s="31"/>
      <c r="T8" s="32" t="s">
        <v>10</v>
      </c>
      <c r="U8" s="33"/>
      <c r="V8" s="33"/>
      <c r="W8" s="33"/>
      <c r="X8" s="33"/>
      <c r="Y8" s="33"/>
      <c r="Z8" s="33"/>
      <c r="AA8" s="33"/>
      <c r="AB8" s="33"/>
      <c r="AC8" s="33"/>
      <c r="AD8" s="33"/>
      <c r="AE8" s="34"/>
    </row>
    <row r="9" spans="1:37" ht="12.75" customHeight="1" thickTop="1">
      <c r="A9" s="35"/>
      <c r="B9" s="36"/>
      <c r="C9" s="37" t="s">
        <v>11</v>
      </c>
      <c r="D9" s="38" t="s">
        <v>12</v>
      </c>
      <c r="E9" s="39"/>
      <c r="F9" s="40" t="s">
        <v>13</v>
      </c>
      <c r="T9" s="41" t="s">
        <v>14</v>
      </c>
      <c r="U9" s="42"/>
      <c r="V9" s="42"/>
      <c r="W9" s="42"/>
      <c r="X9" s="42"/>
      <c r="Y9" s="42"/>
      <c r="Z9" s="42"/>
      <c r="AA9" s="42"/>
      <c r="AB9" s="42"/>
      <c r="AC9" s="42"/>
      <c r="AD9" s="42"/>
      <c r="AE9" s="43"/>
      <c r="AG9" s="44" t="s">
        <v>15</v>
      </c>
      <c r="AH9" s="45"/>
      <c r="AI9" s="45"/>
      <c r="AJ9" s="45"/>
      <c r="AK9" s="46"/>
    </row>
    <row r="10" spans="1:37" ht="12.75" customHeight="1">
      <c r="A10" s="47" t="s">
        <v>16</v>
      </c>
      <c r="B10" s="48"/>
      <c r="C10" s="49">
        <v>40</v>
      </c>
      <c r="D10" s="50" t="s">
        <v>17</v>
      </c>
      <c r="E10" s="51" t="s">
        <v>18</v>
      </c>
      <c r="F10" s="52" t="s">
        <v>19</v>
      </c>
      <c r="T10" s="53"/>
      <c r="U10" s="54">
        <v>40</v>
      </c>
      <c r="V10" s="54" t="s">
        <v>17</v>
      </c>
      <c r="W10" s="54" t="s">
        <v>18</v>
      </c>
      <c r="X10" s="55" t="s">
        <v>19</v>
      </c>
      <c r="Y10" s="54" t="s">
        <v>20</v>
      </c>
      <c r="Z10" s="56" t="s">
        <v>21</v>
      </c>
      <c r="AA10" s="56" t="s">
        <v>22</v>
      </c>
      <c r="AB10" s="56" t="s">
        <v>23</v>
      </c>
      <c r="AC10" s="54" t="s">
        <v>24</v>
      </c>
      <c r="AD10" s="54" t="s">
        <v>25</v>
      </c>
      <c r="AE10" s="57" t="s">
        <v>26</v>
      </c>
      <c r="AG10" s="58" t="s">
        <v>16</v>
      </c>
      <c r="AH10" s="59" t="s">
        <v>27</v>
      </c>
      <c r="AI10" s="60" t="s">
        <v>28</v>
      </c>
      <c r="AJ10" s="61" t="s">
        <v>29</v>
      </c>
      <c r="AK10" s="62" t="s">
        <v>30</v>
      </c>
    </row>
    <row r="11" spans="1:37" ht="12.75" customHeight="1">
      <c r="A11" s="63">
        <v>1</v>
      </c>
      <c r="B11" s="64" t="s">
        <v>31</v>
      </c>
      <c r="C11" s="65">
        <f>201182+170256.87</f>
        <v>371438.87</v>
      </c>
      <c r="D11" s="65">
        <v>5702</v>
      </c>
      <c r="E11" s="66">
        <v>1864</v>
      </c>
      <c r="F11" s="65">
        <v>18756</v>
      </c>
      <c r="T11" s="67" t="s">
        <v>16</v>
      </c>
      <c r="U11" s="68"/>
      <c r="V11" s="68"/>
      <c r="W11" s="68"/>
      <c r="X11" s="69"/>
      <c r="Y11" s="68"/>
      <c r="Z11" s="70"/>
      <c r="AA11" s="70"/>
      <c r="AB11" s="70"/>
      <c r="AC11" s="68"/>
      <c r="AD11" s="68"/>
      <c r="AE11" s="71"/>
      <c r="AG11" s="58"/>
      <c r="AH11" s="59"/>
      <c r="AI11" s="60"/>
      <c r="AJ11" s="61"/>
      <c r="AK11" s="62"/>
    </row>
    <row r="12" spans="1:37" ht="12.75" customHeight="1">
      <c r="A12" s="63">
        <v>2</v>
      </c>
      <c r="B12" s="64" t="s">
        <v>32</v>
      </c>
      <c r="C12" s="65">
        <v>180</v>
      </c>
      <c r="D12" s="65"/>
      <c r="E12" s="66"/>
      <c r="F12" s="65"/>
      <c r="T12" s="72" t="s">
        <v>33</v>
      </c>
      <c r="U12" s="73">
        <v>0.4</v>
      </c>
      <c r="V12" s="74">
        <v>0.79</v>
      </c>
      <c r="W12" s="74">
        <v>0.79</v>
      </c>
      <c r="X12" s="73">
        <v>0.75</v>
      </c>
      <c r="Y12" s="75"/>
      <c r="Z12" s="76"/>
      <c r="AA12" s="77">
        <v>1</v>
      </c>
      <c r="AB12" s="76"/>
      <c r="AC12" s="78">
        <v>1</v>
      </c>
      <c r="AD12" s="78">
        <v>1</v>
      </c>
      <c r="AE12" s="79">
        <v>1</v>
      </c>
      <c r="AG12" s="80" t="s">
        <v>33</v>
      </c>
      <c r="AH12" s="81"/>
      <c r="AI12" s="82">
        <v>0.79</v>
      </c>
      <c r="AJ12" s="82">
        <v>0.79</v>
      </c>
      <c r="AK12" s="83"/>
    </row>
    <row r="13" spans="1:37" ht="12.75" customHeight="1">
      <c r="A13" s="63">
        <v>3</v>
      </c>
      <c r="B13" s="64" t="s">
        <v>34</v>
      </c>
      <c r="C13" s="65"/>
      <c r="D13" s="65"/>
      <c r="E13" s="66"/>
      <c r="F13" s="65"/>
      <c r="T13" s="72" t="s">
        <v>35</v>
      </c>
      <c r="U13" s="73"/>
      <c r="V13" s="84"/>
      <c r="W13" s="84"/>
      <c r="X13" s="73">
        <v>0.75</v>
      </c>
      <c r="Y13" s="85">
        <v>0.4</v>
      </c>
      <c r="Z13" s="77">
        <v>0.4</v>
      </c>
      <c r="AA13" s="86"/>
      <c r="AB13" s="77">
        <v>0.4</v>
      </c>
      <c r="AC13" s="86"/>
      <c r="AD13" s="86"/>
      <c r="AE13" s="87"/>
      <c r="AG13" s="80" t="s">
        <v>35</v>
      </c>
      <c r="AH13" s="82">
        <v>0.4</v>
      </c>
      <c r="AI13" s="81"/>
      <c r="AJ13" s="81"/>
      <c r="AK13" s="88">
        <v>0.75</v>
      </c>
    </row>
    <row r="14" spans="1:37" ht="12.75" customHeight="1" thickBot="1">
      <c r="A14" s="63">
        <v>4</v>
      </c>
      <c r="B14" s="89" t="s">
        <v>36</v>
      </c>
      <c r="C14" s="65">
        <v>210</v>
      </c>
      <c r="D14" s="65"/>
      <c r="E14" s="66"/>
      <c r="F14" s="65"/>
      <c r="T14" s="90" t="s">
        <v>3</v>
      </c>
      <c r="U14" s="91">
        <v>0.6</v>
      </c>
      <c r="V14" s="91">
        <v>0.21</v>
      </c>
      <c r="W14" s="91">
        <v>0.21</v>
      </c>
      <c r="X14" s="91">
        <v>0.25</v>
      </c>
      <c r="Y14" s="91">
        <v>0.6</v>
      </c>
      <c r="Z14" s="92">
        <v>0.6</v>
      </c>
      <c r="AA14" s="93"/>
      <c r="AB14" s="92">
        <v>0.6</v>
      </c>
      <c r="AC14" s="94"/>
      <c r="AD14" s="94"/>
      <c r="AE14" s="95"/>
      <c r="AG14" s="96" t="s">
        <v>3</v>
      </c>
      <c r="AH14" s="97">
        <v>0.6</v>
      </c>
      <c r="AI14" s="97">
        <v>0.21</v>
      </c>
      <c r="AJ14" s="97">
        <v>0.21</v>
      </c>
      <c r="AK14" s="98">
        <v>0.25</v>
      </c>
    </row>
    <row r="15" spans="1:6" ht="12.75" customHeight="1" thickTop="1">
      <c r="A15" s="63">
        <v>5</v>
      </c>
      <c r="B15" s="64" t="s">
        <v>37</v>
      </c>
      <c r="C15" s="99">
        <v>0</v>
      </c>
      <c r="D15" s="99">
        <v>0</v>
      </c>
      <c r="E15" s="66">
        <v>0</v>
      </c>
      <c r="F15" s="65">
        <v>0</v>
      </c>
    </row>
    <row r="16" spans="1:6" ht="12.75" customHeight="1">
      <c r="A16" s="100">
        <v>6</v>
      </c>
      <c r="B16" s="101" t="s">
        <v>38</v>
      </c>
      <c r="C16" s="102">
        <f>ROUND(SUM(C11:C15),0)</f>
        <v>371829</v>
      </c>
      <c r="D16" s="102">
        <f>ROUND(SUM(D11:D15),0)</f>
        <v>5702</v>
      </c>
      <c r="E16" s="102">
        <f>ROUND(SUM(E11:E15),0)</f>
        <v>1864</v>
      </c>
      <c r="F16" s="103">
        <f>ROUND(SUM(F11:F15),0)</f>
        <v>18756</v>
      </c>
    </row>
    <row r="17" spans="1:37" ht="12.75" customHeight="1">
      <c r="A17" s="63">
        <v>7</v>
      </c>
      <c r="B17" s="89" t="s">
        <v>39</v>
      </c>
      <c r="C17" s="65"/>
      <c r="D17" s="65">
        <v>0</v>
      </c>
      <c r="E17" s="66">
        <v>0</v>
      </c>
      <c r="F17" s="65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</row>
    <row r="18" spans="1:37" ht="12.75" customHeight="1">
      <c r="A18" s="63">
        <v>8</v>
      </c>
      <c r="B18" s="89" t="s">
        <v>40</v>
      </c>
      <c r="C18" s="65">
        <v>-568</v>
      </c>
      <c r="D18" s="65"/>
      <c r="E18" s="66"/>
      <c r="F18" s="65"/>
      <c r="T18" s="104"/>
      <c r="U18" s="104"/>
      <c r="Y18" s="104"/>
      <c r="Z18" s="104"/>
      <c r="AA18" s="105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</row>
    <row r="19" spans="1:37" ht="12.75" customHeight="1">
      <c r="A19" s="63">
        <v>9</v>
      </c>
      <c r="B19" s="89" t="s">
        <v>41</v>
      </c>
      <c r="C19" s="65">
        <v>-8171</v>
      </c>
      <c r="D19" s="65">
        <v>0</v>
      </c>
      <c r="E19" s="66"/>
      <c r="F19" s="65">
        <v>0</v>
      </c>
      <c r="T19" s="104"/>
      <c r="U19" s="104"/>
      <c r="W19" s="106"/>
      <c r="X19" s="107"/>
      <c r="Y19" s="107"/>
      <c r="Z19" s="108"/>
      <c r="AA19" s="108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</row>
    <row r="20" spans="1:37" ht="12.75" customHeight="1">
      <c r="A20" s="100">
        <v>10</v>
      </c>
      <c r="B20" s="101" t="s">
        <v>42</v>
      </c>
      <c r="C20" s="109">
        <f>ROUND(SUM(C17:C19),0)</f>
        <v>-8739</v>
      </c>
      <c r="D20" s="109">
        <f>ROUND(SUM(D17:D19),0)</f>
        <v>0</v>
      </c>
      <c r="E20" s="109">
        <f>ROUND(SUM(E17:E19),0)</f>
        <v>0</v>
      </c>
      <c r="F20" s="103">
        <f>ROUND(SUM(F17:F19),0)</f>
        <v>0</v>
      </c>
      <c r="T20" s="104"/>
      <c r="U20" s="104"/>
      <c r="W20" s="106"/>
      <c r="X20" s="110"/>
      <c r="Y20" s="110"/>
      <c r="Z20" s="111"/>
      <c r="AA20" s="111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</row>
    <row r="21" spans="1:27" ht="12.75" customHeight="1">
      <c r="A21" s="63">
        <v>11</v>
      </c>
      <c r="B21" s="89" t="s">
        <v>43</v>
      </c>
      <c r="C21" s="112"/>
      <c r="D21" s="112"/>
      <c r="E21" s="113"/>
      <c r="F21" s="114"/>
      <c r="U21" s="115"/>
      <c r="V21" s="115"/>
      <c r="W21" s="115"/>
      <c r="X21" s="116"/>
      <c r="Y21" s="116"/>
      <c r="AA21" s="117"/>
    </row>
    <row r="22" spans="1:27" ht="12.75" customHeight="1" thickBot="1">
      <c r="A22" s="118">
        <v>12</v>
      </c>
      <c r="B22" s="119" t="s">
        <v>44</v>
      </c>
      <c r="C22" s="120">
        <f>ROUND(C16+C20+C21,0)</f>
        <v>363090</v>
      </c>
      <c r="D22" s="120">
        <f>ROUND(D16+D20+D21,0)</f>
        <v>5702</v>
      </c>
      <c r="E22" s="120">
        <f>ROUND(E16+E20+E21,0)</f>
        <v>1864</v>
      </c>
      <c r="F22" s="121">
        <f>ROUND(F16+F20+F21,0)</f>
        <v>18756</v>
      </c>
      <c r="U22" s="115"/>
      <c r="V22" s="115"/>
      <c r="W22" s="115"/>
      <c r="X22" s="116"/>
      <c r="Y22" s="116"/>
      <c r="AA22" s="122"/>
    </row>
    <row r="23" spans="1:25" ht="12.75" customHeight="1">
      <c r="A23" s="123">
        <v>13</v>
      </c>
      <c r="B23" s="124" t="s">
        <v>45</v>
      </c>
      <c r="C23" s="125"/>
      <c r="D23" s="126"/>
      <c r="E23" s="127"/>
      <c r="F23" s="128"/>
      <c r="V23" s="129"/>
      <c r="W23" s="129"/>
      <c r="X23" s="107"/>
      <c r="Y23" s="107"/>
    </row>
    <row r="24" spans="1:6" ht="12.75" customHeight="1">
      <c r="A24" s="63">
        <v>14</v>
      </c>
      <c r="B24" s="130" t="s">
        <v>46</v>
      </c>
      <c r="C24" s="112"/>
      <c r="D24" s="131"/>
      <c r="E24" s="132"/>
      <c r="F24" s="133"/>
    </row>
    <row r="25" spans="1:37" s="104" customFormat="1" ht="12.75" customHeight="1">
      <c r="A25" s="63">
        <v>15</v>
      </c>
      <c r="B25" s="134" t="s">
        <v>47</v>
      </c>
      <c r="C25" s="112"/>
      <c r="D25" s="131"/>
      <c r="E25" s="132"/>
      <c r="F25" s="133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s="104" customFormat="1" ht="12.75" customHeight="1">
      <c r="A26" s="63">
        <v>16</v>
      </c>
      <c r="B26" s="134" t="s">
        <v>48</v>
      </c>
      <c r="C26" s="112"/>
      <c r="D26" s="131"/>
      <c r="E26" s="135"/>
      <c r="F26" s="133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s="104" customFormat="1" ht="12.75" customHeight="1">
      <c r="A27" s="63">
        <v>17</v>
      </c>
      <c r="B27" s="134" t="s">
        <v>49</v>
      </c>
      <c r="C27" s="136"/>
      <c r="D27" s="136"/>
      <c r="E27" s="136"/>
      <c r="F27" s="133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s="104" customFormat="1" ht="12.75" customHeight="1">
      <c r="A28" s="63">
        <v>18</v>
      </c>
      <c r="B28" s="134" t="str">
        <f>'[1]CA 800CCR_FED'!B28:F28</f>
        <v>FPRRS Child Care</v>
      </c>
      <c r="C28" s="136"/>
      <c r="D28" s="135"/>
      <c r="E28" s="135"/>
      <c r="F28" s="133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s="104" customFormat="1" ht="12.75" customHeight="1">
      <c r="A29" s="63">
        <v>19</v>
      </c>
      <c r="B29" s="134" t="s">
        <v>50</v>
      </c>
      <c r="C29" s="136"/>
      <c r="D29" s="135"/>
      <c r="E29" s="135"/>
      <c r="F29" s="133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s="104" customFormat="1" ht="12.75" customHeight="1">
      <c r="A30" s="63">
        <v>20</v>
      </c>
      <c r="B30" s="134" t="s">
        <v>51</v>
      </c>
      <c r="C30" s="136"/>
      <c r="D30" s="135"/>
      <c r="E30" s="135"/>
      <c r="F30" s="133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s="104" customFormat="1" ht="12.75" customHeight="1" thickBot="1">
      <c r="A31" s="137">
        <v>21</v>
      </c>
      <c r="B31" s="138" t="s">
        <v>52</v>
      </c>
      <c r="C31" s="139"/>
      <c r="D31" s="139"/>
      <c r="E31" s="139"/>
      <c r="F31" s="140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6" ht="16.5" customHeight="1" thickBot="1" thickTop="1">
      <c r="A32" s="141">
        <v>22</v>
      </c>
      <c r="B32" s="142" t="s">
        <v>53</v>
      </c>
      <c r="C32" s="143">
        <f>ROUND(SUM(C22:C31),0)</f>
        <v>363090</v>
      </c>
      <c r="D32" s="143">
        <f>ROUND(SUM(D22:D31),0)</f>
        <v>5702</v>
      </c>
      <c r="E32" s="143">
        <f>ROUND(SUM(E22:E31),0)</f>
        <v>1864</v>
      </c>
      <c r="F32" s="144">
        <f>ROUND(SUM(F22:F31),0)</f>
        <v>18756</v>
      </c>
    </row>
    <row r="33" spans="1:6" ht="12.75" customHeight="1" thickTop="1">
      <c r="A33" s="123">
        <v>23</v>
      </c>
      <c r="B33" s="145" t="s">
        <v>54</v>
      </c>
      <c r="C33" s="125">
        <v>24</v>
      </c>
      <c r="D33" s="125">
        <v>6</v>
      </c>
      <c r="E33" s="113">
        <v>1</v>
      </c>
      <c r="F33" s="146">
        <v>18</v>
      </c>
    </row>
    <row r="34" spans="1:6" ht="12.75" customHeight="1" thickBot="1">
      <c r="A34" s="147">
        <v>24</v>
      </c>
      <c r="B34" s="148" t="s">
        <v>55</v>
      </c>
      <c r="C34" s="149"/>
      <c r="D34" s="149"/>
      <c r="E34" s="150"/>
      <c r="F34" s="151"/>
    </row>
    <row r="35" spans="1:6" ht="12" customHeight="1" thickBot="1">
      <c r="A35" s="152"/>
      <c r="B35" s="153" t="s">
        <v>56</v>
      </c>
      <c r="C35" s="154" t="str">
        <f>'[1]PersonsCount'!B4&amp;"                                                                                                                                                      "&amp;'[1]PersonsCount'!B2</f>
        <v>                                                                                                                                                        </v>
      </c>
      <c r="D35" s="154"/>
      <c r="E35" s="154"/>
      <c r="F35" s="155"/>
    </row>
    <row r="36" spans="1:6" ht="12.75" customHeight="1" thickTop="1">
      <c r="A36" s="156"/>
      <c r="B36" s="157"/>
      <c r="C36" s="158"/>
      <c r="D36" s="159"/>
      <c r="E36" s="159"/>
      <c r="F36" s="160"/>
    </row>
    <row r="37" spans="1:6" ht="12.75" customHeight="1" thickBot="1">
      <c r="A37" s="161"/>
      <c r="B37" s="162" t="s">
        <v>57</v>
      </c>
      <c r="C37" s="163"/>
      <c r="D37" s="164"/>
      <c r="E37" s="164"/>
      <c r="F37" s="165">
        <f>ROUND(SUM(C36:E37),0)</f>
        <v>0</v>
      </c>
    </row>
    <row r="38" spans="1:6" ht="12.75" customHeight="1" thickTop="1">
      <c r="A38" s="166"/>
      <c r="B38" s="167"/>
      <c r="C38" s="168"/>
      <c r="D38" s="168"/>
      <c r="E38" s="168"/>
      <c r="F38" s="168"/>
    </row>
    <row r="39" spans="1:7" ht="12.75" customHeight="1">
      <c r="A39" s="169"/>
      <c r="B39" s="170" t="s">
        <v>58</v>
      </c>
      <c r="C39" s="171" t="s">
        <v>33</v>
      </c>
      <c r="D39" s="171" t="s">
        <v>59</v>
      </c>
      <c r="E39" s="172" t="s">
        <v>35</v>
      </c>
      <c r="F39" s="172" t="s">
        <v>3</v>
      </c>
      <c r="G39" s="172" t="s">
        <v>60</v>
      </c>
    </row>
    <row r="40" spans="1:7" ht="12.75" customHeight="1">
      <c r="A40" s="101">
        <v>25</v>
      </c>
      <c r="B40" s="173" t="s">
        <v>61</v>
      </c>
      <c r="C40" s="174"/>
      <c r="D40" s="175">
        <f>ROUND(C22*U12,0)</f>
        <v>145236</v>
      </c>
      <c r="E40" s="176">
        <f>ROUND(C22*U13,0)</f>
        <v>0</v>
      </c>
      <c r="F40" s="175">
        <f>ROUND(C22-D40,0)</f>
        <v>217854</v>
      </c>
      <c r="G40" s="175">
        <f aca="true" t="shared" si="0" ref="G40:G50">SUM(C40:F40)</f>
        <v>363090</v>
      </c>
    </row>
    <row r="41" spans="1:7" ht="12.75" customHeight="1">
      <c r="A41" s="177">
        <v>26</v>
      </c>
      <c r="B41" s="178" t="str">
        <f aca="true" t="shared" si="1" ref="B41:B46">B23</f>
        <v>THPP Rate Increase</v>
      </c>
      <c r="C41" s="179"/>
      <c r="D41" s="176"/>
      <c r="E41" s="175">
        <f>ROUND(C23*Y13,0)</f>
        <v>0</v>
      </c>
      <c r="F41" s="175">
        <f>ROUND(C23-E41,0)</f>
        <v>0</v>
      </c>
      <c r="G41" s="175">
        <f t="shared" si="0"/>
        <v>0</v>
      </c>
    </row>
    <row r="42" spans="1:7" ht="12.75" customHeight="1">
      <c r="A42" s="177">
        <v>27</v>
      </c>
      <c r="B42" s="180" t="str">
        <f t="shared" si="1"/>
        <v>Supplemental Clothing Allowance (SCA) </v>
      </c>
      <c r="C42" s="179"/>
      <c r="D42" s="176"/>
      <c r="E42" s="175">
        <f>C24</f>
        <v>0</v>
      </c>
      <c r="F42" s="176"/>
      <c r="G42" s="175">
        <f t="shared" si="0"/>
        <v>0</v>
      </c>
    </row>
    <row r="43" spans="1:7" ht="12.75" customHeight="1">
      <c r="A43" s="101">
        <v>28</v>
      </c>
      <c r="B43" s="180" t="str">
        <f t="shared" si="1"/>
        <v>Funeral Costs </v>
      </c>
      <c r="C43" s="175">
        <f>C25</f>
        <v>0</v>
      </c>
      <c r="D43" s="176"/>
      <c r="E43" s="181"/>
      <c r="F43" s="181"/>
      <c r="G43" s="175">
        <f t="shared" si="0"/>
        <v>0</v>
      </c>
    </row>
    <row r="44" spans="1:7" ht="12.75" customHeight="1">
      <c r="A44" s="177">
        <v>29</v>
      </c>
      <c r="B44" s="182" t="str">
        <f t="shared" si="1"/>
        <v>Educational Travel Reimbursement (ETR)</v>
      </c>
      <c r="C44" s="174"/>
      <c r="D44" s="176"/>
      <c r="E44" s="175">
        <f>ROUND(C26*AB13,0)</f>
        <v>0</v>
      </c>
      <c r="F44" s="175">
        <f>ROUND(C26-E44,0)</f>
        <v>0</v>
      </c>
      <c r="G44" s="175">
        <f t="shared" si="0"/>
        <v>0</v>
      </c>
    </row>
    <row r="45" spans="1:7" ht="12.75" customHeight="1">
      <c r="A45" s="101">
        <v>30</v>
      </c>
      <c r="B45" s="182" t="str">
        <f t="shared" si="1"/>
        <v>Infant Supplement Rate Supplement (ISRS)</v>
      </c>
      <c r="C45" s="183">
        <f>C27</f>
        <v>0</v>
      </c>
      <c r="D45" s="176"/>
      <c r="E45" s="176"/>
      <c r="F45" s="184"/>
      <c r="G45" s="175">
        <f t="shared" si="0"/>
        <v>0</v>
      </c>
    </row>
    <row r="46" spans="1:7" ht="12.75" customHeight="1">
      <c r="A46" s="177">
        <v>31</v>
      </c>
      <c r="B46" s="180" t="str">
        <f t="shared" si="1"/>
        <v>FPRRS Child Care</v>
      </c>
      <c r="C46" s="185">
        <f>C28</f>
        <v>0</v>
      </c>
      <c r="D46" s="186"/>
      <c r="E46" s="186"/>
      <c r="F46" s="187"/>
      <c r="G46" s="175">
        <f t="shared" si="0"/>
        <v>0</v>
      </c>
    </row>
    <row r="47" spans="1:7" ht="12.75" customHeight="1">
      <c r="A47" s="177">
        <v>32</v>
      </c>
      <c r="B47" s="180" t="s">
        <v>50</v>
      </c>
      <c r="C47" s="185">
        <f>C29</f>
        <v>0</v>
      </c>
      <c r="D47" s="186"/>
      <c r="E47" s="186"/>
      <c r="F47" s="187"/>
      <c r="G47" s="175">
        <f t="shared" si="0"/>
        <v>0</v>
      </c>
    </row>
    <row r="48" spans="1:7" ht="12.75" customHeight="1">
      <c r="A48" s="177">
        <v>33</v>
      </c>
      <c r="B48" s="180" t="s">
        <v>51</v>
      </c>
      <c r="C48" s="185">
        <f>C30</f>
        <v>0</v>
      </c>
      <c r="D48" s="186"/>
      <c r="E48" s="186"/>
      <c r="F48" s="187"/>
      <c r="G48" s="175">
        <f>SUM(C48:F48)</f>
        <v>0</v>
      </c>
    </row>
    <row r="49" spans="1:7" ht="12.75" customHeight="1" thickBot="1">
      <c r="A49" s="177">
        <v>34</v>
      </c>
      <c r="B49" s="180" t="str">
        <f>B31</f>
        <v>Specialized Care Increment (SCI)</v>
      </c>
      <c r="C49" s="179"/>
      <c r="D49" s="186"/>
      <c r="E49" s="186"/>
      <c r="F49" s="187"/>
      <c r="G49" s="176">
        <f t="shared" si="0"/>
        <v>0</v>
      </c>
    </row>
    <row r="50" spans="1:7" ht="12.75" customHeight="1" thickBot="1">
      <c r="A50" s="188">
        <v>35</v>
      </c>
      <c r="B50" s="188" t="s">
        <v>62</v>
      </c>
      <c r="C50" s="189">
        <f>SUM(C40:C49)</f>
        <v>0</v>
      </c>
      <c r="D50" s="189">
        <f>SUM(D40:D49)</f>
        <v>145236</v>
      </c>
      <c r="E50" s="189">
        <f>SUM(E40:E49)</f>
        <v>0</v>
      </c>
      <c r="F50" s="189">
        <f>SUM(F40:F49)</f>
        <v>217854</v>
      </c>
      <c r="G50" s="189">
        <f t="shared" si="0"/>
        <v>363090</v>
      </c>
    </row>
    <row r="51" spans="3:7" ht="6" customHeight="1" thickBot="1">
      <c r="C51" s="190"/>
      <c r="D51" s="190"/>
      <c r="E51" s="190"/>
      <c r="F51" s="190"/>
      <c r="G51" s="190"/>
    </row>
    <row r="52" spans="1:7" ht="12.75" customHeight="1" thickTop="1">
      <c r="A52" s="191">
        <v>36</v>
      </c>
      <c r="B52" s="191" t="s">
        <v>63</v>
      </c>
      <c r="C52" s="192">
        <f>ROUND(D22*V12,0)</f>
        <v>4505</v>
      </c>
      <c r="D52" s="193"/>
      <c r="E52" s="193"/>
      <c r="F52" s="192">
        <f>ROUND(D22-C52,0)</f>
        <v>1197</v>
      </c>
      <c r="G52" s="192">
        <f>SUM(C52:F52)</f>
        <v>5702</v>
      </c>
    </row>
    <row r="53" spans="1:7" ht="12.75" customHeight="1">
      <c r="A53" s="194">
        <v>37</v>
      </c>
      <c r="B53" s="195" t="s">
        <v>64</v>
      </c>
      <c r="C53" s="196">
        <f>D27</f>
        <v>0</v>
      </c>
      <c r="D53" s="197"/>
      <c r="E53" s="197"/>
      <c r="F53" s="198"/>
      <c r="G53" s="199">
        <f>SUM(C53:F53)</f>
        <v>0</v>
      </c>
    </row>
    <row r="54" spans="1:7" ht="12.75" customHeight="1" thickBot="1">
      <c r="A54" s="177">
        <v>38</v>
      </c>
      <c r="B54" s="180" t="s">
        <v>52</v>
      </c>
      <c r="C54" s="186"/>
      <c r="D54" s="186"/>
      <c r="E54" s="186"/>
      <c r="F54" s="187"/>
      <c r="G54" s="200"/>
    </row>
    <row r="55" spans="1:7" ht="12.75" customHeight="1" thickBot="1">
      <c r="A55" s="188">
        <v>39</v>
      </c>
      <c r="B55" s="188" t="s">
        <v>65</v>
      </c>
      <c r="C55" s="189">
        <f>SUM(C52:C54)</f>
        <v>4505</v>
      </c>
      <c r="D55" s="201">
        <f>SUM(D52:D54)</f>
        <v>0</v>
      </c>
      <c r="E55" s="201">
        <f>SUM(E52:E54)</f>
        <v>0</v>
      </c>
      <c r="F55" s="189">
        <f>SUM(F52:F54)</f>
        <v>1197</v>
      </c>
      <c r="G55" s="189">
        <f>SUM(G52:G54)</f>
        <v>5702</v>
      </c>
    </row>
    <row r="56" spans="1:7" ht="6" customHeight="1" thickBot="1">
      <c r="A56" s="202"/>
      <c r="B56" s="202"/>
      <c r="C56" s="203"/>
      <c r="D56" s="204"/>
      <c r="E56" s="204"/>
      <c r="F56" s="204"/>
      <c r="G56" s="204"/>
    </row>
    <row r="57" spans="1:7" ht="12.75" customHeight="1" thickTop="1">
      <c r="A57" s="191">
        <v>40</v>
      </c>
      <c r="B57" s="191" t="s">
        <v>66</v>
      </c>
      <c r="C57" s="192">
        <f>ROUND(E22*W12,0)</f>
        <v>1473</v>
      </c>
      <c r="D57" s="193"/>
      <c r="E57" s="193"/>
      <c r="F57" s="192">
        <f>ROUND(E22-C57,0)</f>
        <v>391</v>
      </c>
      <c r="G57" s="205">
        <f>SUM(C57:F57)</f>
        <v>1864</v>
      </c>
    </row>
    <row r="58" spans="1:7" ht="12.75" customHeight="1">
      <c r="A58" s="194">
        <v>41</v>
      </c>
      <c r="B58" s="195" t="s">
        <v>64</v>
      </c>
      <c r="C58" s="196">
        <f>E27</f>
        <v>0</v>
      </c>
      <c r="D58" s="197"/>
      <c r="E58" s="197"/>
      <c r="F58" s="198"/>
      <c r="G58" s="206">
        <f>SUM(C58:F58)</f>
        <v>0</v>
      </c>
    </row>
    <row r="59" spans="1:7" ht="12.75" customHeight="1" thickBot="1">
      <c r="A59" s="177">
        <v>42</v>
      </c>
      <c r="B59" s="180" t="s">
        <v>52</v>
      </c>
      <c r="C59" s="207"/>
      <c r="D59" s="186"/>
      <c r="E59" s="186"/>
      <c r="F59" s="187"/>
      <c r="G59" s="208"/>
    </row>
    <row r="60" spans="1:7" ht="12.75" customHeight="1" thickBot="1">
      <c r="A60" s="188">
        <v>43</v>
      </c>
      <c r="B60" s="188" t="s">
        <v>67</v>
      </c>
      <c r="C60" s="189">
        <f>SUM(C57:C59)</f>
        <v>1473</v>
      </c>
      <c r="D60" s="201"/>
      <c r="E60" s="201"/>
      <c r="F60" s="189">
        <f>SUM(F57:F59)</f>
        <v>391</v>
      </c>
      <c r="G60" s="189">
        <f>SUM(G57:G59)</f>
        <v>1864</v>
      </c>
    </row>
    <row r="61" spans="1:7" ht="6" customHeight="1" thickBot="1">
      <c r="A61" s="202"/>
      <c r="B61" s="202"/>
      <c r="C61" s="203"/>
      <c r="D61" s="204"/>
      <c r="E61" s="204"/>
      <c r="F61" s="204"/>
      <c r="G61" s="204"/>
    </row>
    <row r="62" spans="1:7" ht="12.75" customHeight="1" thickTop="1">
      <c r="A62" s="191">
        <v>44</v>
      </c>
      <c r="B62" s="191" t="s">
        <v>68</v>
      </c>
      <c r="C62" s="193"/>
      <c r="D62" s="192">
        <f>ROUND(F22*X13,0)</f>
        <v>14067</v>
      </c>
      <c r="E62" s="193"/>
      <c r="F62" s="192">
        <f>ROUND(F22-D62,0)</f>
        <v>4689</v>
      </c>
      <c r="G62" s="192">
        <f>SUM(D62:F62)</f>
        <v>18756</v>
      </c>
    </row>
    <row r="63" spans="1:7" ht="12.75" customHeight="1" thickBot="1">
      <c r="A63" s="209">
        <v>45</v>
      </c>
      <c r="B63" s="210" t="s">
        <v>52</v>
      </c>
      <c r="C63" s="197"/>
      <c r="D63" s="197"/>
      <c r="E63" s="197"/>
      <c r="F63" s="197"/>
      <c r="G63" s="197"/>
    </row>
    <row r="64" spans="1:7" ht="12.75" customHeight="1" thickBot="1">
      <c r="A64" s="188">
        <v>46</v>
      </c>
      <c r="B64" s="188" t="s">
        <v>69</v>
      </c>
      <c r="C64" s="201">
        <f>SUM(C62:C63)</f>
        <v>0</v>
      </c>
      <c r="D64" s="189">
        <f>SUM(D62:D63)</f>
        <v>14067</v>
      </c>
      <c r="E64" s="189">
        <f>SUM(E62:E63)</f>
        <v>0</v>
      </c>
      <c r="F64" s="189">
        <f>SUM(F62:F63)</f>
        <v>4689</v>
      </c>
      <c r="G64" s="189">
        <f>SUM(C64:F64)</f>
        <v>18756</v>
      </c>
    </row>
    <row r="65" spans="3:7" ht="6" customHeight="1" thickBot="1">
      <c r="C65" s="211"/>
      <c r="D65" s="190"/>
      <c r="E65" s="190"/>
      <c r="F65" s="212"/>
      <c r="G65" s="190"/>
    </row>
    <row r="66" spans="1:7" ht="16.5" thickBot="1" thickTop="1">
      <c r="A66" s="142">
        <v>47</v>
      </c>
      <c r="B66" s="142" t="s">
        <v>70</v>
      </c>
      <c r="C66" s="213">
        <f>C64+C60+C55+C50</f>
        <v>5978</v>
      </c>
      <c r="D66" s="213">
        <f>D64+D60+D55+D50</f>
        <v>159303</v>
      </c>
      <c r="E66" s="213">
        <f>E64+E60+E55+E50</f>
        <v>0</v>
      </c>
      <c r="F66" s="213">
        <f>F64+F60+F55+F50</f>
        <v>224131</v>
      </c>
      <c r="G66" s="213">
        <f>SUM(C66:F66)</f>
        <v>389412</v>
      </c>
    </row>
    <row r="67" ht="15.75" thickTop="1">
      <c r="F67" s="214" t="str">
        <f>'[1]CERT'!F45</f>
        <v>Last Modified: 9/1/2018</v>
      </c>
    </row>
  </sheetData>
  <sheetProtection/>
  <mergeCells count="44">
    <mergeCell ref="C36:C37"/>
    <mergeCell ref="D36:D37"/>
    <mergeCell ref="E36:E37"/>
    <mergeCell ref="U21:W21"/>
    <mergeCell ref="X21:Y21"/>
    <mergeCell ref="U22:W22"/>
    <mergeCell ref="X22:Y22"/>
    <mergeCell ref="X23:Y23"/>
    <mergeCell ref="C35:E35"/>
    <mergeCell ref="AJ10:AJ11"/>
    <mergeCell ref="AK10:AK11"/>
    <mergeCell ref="U12:U13"/>
    <mergeCell ref="X12:X13"/>
    <mergeCell ref="X19:Y19"/>
    <mergeCell ref="Z19:AA19"/>
    <mergeCell ref="AC10:AC11"/>
    <mergeCell ref="AD10:AD11"/>
    <mergeCell ref="AE10:AE11"/>
    <mergeCell ref="AG10:AG11"/>
    <mergeCell ref="AH10:AH11"/>
    <mergeCell ref="AI10:AI11"/>
    <mergeCell ref="AG9:AK9"/>
    <mergeCell ref="A10:B10"/>
    <mergeCell ref="U10:U11"/>
    <mergeCell ref="V10:V11"/>
    <mergeCell ref="W10:W11"/>
    <mergeCell ref="X10:X11"/>
    <mergeCell ref="Y10:Y11"/>
    <mergeCell ref="Z10:Z11"/>
    <mergeCell ref="AA10:AA11"/>
    <mergeCell ref="AB10:AB11"/>
    <mergeCell ref="E5:F5"/>
    <mergeCell ref="A6:B6"/>
    <mergeCell ref="E6:F6"/>
    <mergeCell ref="A7:B7"/>
    <mergeCell ref="T8:AE8"/>
    <mergeCell ref="D9:E9"/>
    <mergeCell ref="T9:AE9"/>
    <mergeCell ref="A1:B1"/>
    <mergeCell ref="A3:B3"/>
    <mergeCell ref="E3:F3"/>
    <mergeCell ref="T3:AC4"/>
    <mergeCell ref="A4:C4"/>
    <mergeCell ref="E4:F4"/>
  </mergeCells>
  <dataValidations count="11">
    <dataValidation allowBlank="1" showInputMessage="1" showErrorMessage="1" promptTitle="ECCB APP Admin" prompt="Reference: CFL 18/19-04" sqref="C30"/>
    <dataValidation type="whole" operator="lessThan" allowBlank="1" showInputMessage="1" showErrorMessage="1" error="Please enter the whole number.  No cents are allowed on the claim.  Must enter negative amount." sqref="C17:F19">
      <formula1>0</formula1>
    </dataValidation>
    <dataValidation allowBlank="1" showInputMessage="1" showErrorMessage="1" promptTitle="ECCB" prompt="Reference: CFL 17/18-45." sqref="C29"/>
    <dataValidation allowBlank="1" showInputMessage="1" showErrorMessage="1" promptTitle="FPRRS" prompt="Reference: CFL 16/17-20." sqref="C28"/>
    <dataValidation allowBlank="1" showInputMessage="1" promptTitle="ISRS" prompt="Please make sure to back out the amount from main payroll.  Reference: CFL 16/17-07." errorTitle="Invalid Cell Entries" error="Please enter the whole number.  No cents are allowed on the claim." sqref="C27:E27"/>
    <dataValidation type="whole" allowBlank="1" showInputMessage="1" showErrorMessage="1" promptTitle="Educational Travel Reimbursement" prompt="Please make sure to back out the amount from main payroll." errorTitle="Invalid Cell Entries" error="Please enter the whole number.  No cents are allowed on the claim." sqref="C26">
      <formula1>-999999999</formula1>
      <formula2>999999999</formula2>
    </dataValidation>
    <dataValidation type="whole" allowBlank="1" showInputMessage="1" showErrorMessage="1" promptTitle="SCA" prompt="Please make sure to back out the amount from main payroll." errorTitle="Invalid Cell Entries" error="Please enter the whole number.  No cents are allowed on the claim." sqref="C24">
      <formula1>-999999999</formula1>
      <formula2>999999999</formula2>
    </dataValidation>
    <dataValidation type="whole" allowBlank="1" showInputMessage="1" showErrorMessage="1" errorTitle="Invalid Cell Entries" error="Please enter the whole number.  No cents are allowed on the claim.&#10;Must enter positive amount in the Prior Month Positive Adjustment." sqref="C21">
      <formula1>0</formula1>
      <formula2>999999999</formula2>
    </dataValidation>
    <dataValidation type="whole" allowBlank="1" showInputMessage="1" showErrorMessage="1" promptTitle="THPP Rate Increase" prompt="Make sure you back out the amount from the main payroll." errorTitle="Invalid Cell Entries" error="Please enter the whole number.  No cents are allowed on the claim." sqref="C23">
      <formula1>-999999999</formula1>
      <formula2>999999999</formula2>
    </dataValidation>
    <dataValidation type="whole" allowBlank="1" showInputMessage="1" showErrorMessage="1" errorTitle="Invalid Cell Entries" error="Please enter the whole number.  No cents are allowed on the claim." sqref="C25 C11:C15 C33:C34">
      <formula1>-999999999</formula1>
      <formula2>999999999</formula2>
    </dataValidation>
    <dataValidation type="whole" allowBlank="1" showInputMessage="1" showErrorMessage="1" errorTitle="Invalid Cell Entries" error="Please enter the whole number.  No cents are allowed on the claim." sqref="C36:E36 D23:F23">
      <formula1>1</formula1>
      <formula2>999999999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84"/>
  <sheetViews>
    <sheetView zoomScalePageLayoutView="0" workbookViewId="0" topLeftCell="A1">
      <selection activeCell="M5" sqref="M5:N5"/>
    </sheetView>
  </sheetViews>
  <sheetFormatPr defaultColWidth="8.8515625" defaultRowHeight="15"/>
  <cols>
    <col min="1" max="1" width="3.7109375" style="224" customWidth="1"/>
    <col min="2" max="2" width="2.57421875" style="224" customWidth="1"/>
    <col min="3" max="3" width="19.7109375" style="224" customWidth="1"/>
    <col min="4" max="4" width="27.421875" style="224" customWidth="1"/>
    <col min="5" max="5" width="17.421875" style="224" customWidth="1"/>
    <col min="6" max="6" width="16.140625" style="224" customWidth="1"/>
    <col min="7" max="7" width="16.8515625" style="224" customWidth="1"/>
    <col min="8" max="8" width="14.421875" style="224" customWidth="1"/>
    <col min="9" max="9" width="18.00390625" style="224" customWidth="1"/>
    <col min="10" max="10" width="15.140625" style="224" customWidth="1"/>
    <col min="11" max="11" width="17.00390625" style="224" customWidth="1"/>
    <col min="12" max="12" width="16.57421875" style="317" customWidth="1"/>
    <col min="13" max="15" width="17.00390625" style="317" customWidth="1"/>
    <col min="16" max="16" width="4.7109375" style="317" customWidth="1"/>
    <col min="17" max="17" width="11.421875" style="317" customWidth="1"/>
    <col min="18" max="18" width="15.57421875" style="224" customWidth="1"/>
    <col min="19" max="19" width="9.7109375" style="224" customWidth="1"/>
    <col min="20" max="20" width="11.00390625" style="224" customWidth="1"/>
    <col min="21" max="21" width="15.28125" style="224" customWidth="1"/>
    <col min="22" max="24" width="8.7109375" style="224" customWidth="1"/>
    <col min="25" max="25" width="7.28125" style="224" customWidth="1"/>
    <col min="26" max="26" width="8.421875" style="224" customWidth="1"/>
    <col min="27" max="27" width="5.7109375" style="224" customWidth="1"/>
    <col min="28" max="28" width="11.7109375" style="224" customWidth="1"/>
    <col min="29" max="29" width="10.7109375" style="224" customWidth="1"/>
    <col min="30" max="30" width="8.8515625" style="224" customWidth="1"/>
    <col min="31" max="31" width="8.28125" style="224" customWidth="1"/>
    <col min="32" max="32" width="7.57421875" style="224" customWidth="1"/>
    <col min="33" max="33" width="13.140625" style="224" customWidth="1"/>
    <col min="34" max="34" width="16.00390625" style="224" customWidth="1"/>
    <col min="35" max="35" width="8.8515625" style="224" customWidth="1"/>
    <col min="36" max="36" width="10.140625" style="224" customWidth="1"/>
    <col min="37" max="37" width="13.421875" style="224" customWidth="1"/>
    <col min="38" max="38" width="10.57421875" style="224" customWidth="1"/>
    <col min="39" max="42" width="8.8515625" style="224" customWidth="1"/>
    <col min="43" max="16384" width="8.8515625" style="223" customWidth="1"/>
  </cols>
  <sheetData>
    <row r="1" spans="1:42" s="217" customFormat="1" ht="13.5" customHeight="1" thickBot="1">
      <c r="A1" s="215" t="s">
        <v>0</v>
      </c>
      <c r="B1" s="216"/>
      <c r="C1" s="216"/>
      <c r="D1" s="216"/>
      <c r="E1" s="216"/>
      <c r="F1" s="216"/>
      <c r="G1" s="216"/>
      <c r="J1" s="216"/>
      <c r="K1" s="216"/>
      <c r="L1" s="216"/>
      <c r="M1" s="218" t="s">
        <v>1</v>
      </c>
      <c r="N1" s="218"/>
      <c r="O1" s="219"/>
      <c r="P1" s="219"/>
      <c r="Q1" s="220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16"/>
      <c r="AO1" s="216"/>
      <c r="AP1" s="216"/>
    </row>
    <row r="2" spans="1:40" ht="15" customHeight="1" thickTop="1">
      <c r="A2" s="222" t="s">
        <v>2</v>
      </c>
      <c r="B2" s="222"/>
      <c r="C2" s="222"/>
      <c r="D2" s="222"/>
      <c r="E2" s="222"/>
      <c r="F2" s="223"/>
      <c r="H2" s="225"/>
      <c r="I2" s="225"/>
      <c r="K2" s="226" t="s">
        <v>3</v>
      </c>
      <c r="L2" s="227"/>
      <c r="M2" s="226" t="s">
        <v>4</v>
      </c>
      <c r="N2" s="227"/>
      <c r="O2" s="225"/>
      <c r="P2" s="225"/>
      <c r="Q2" s="225"/>
      <c r="R2" s="228" t="s">
        <v>10</v>
      </c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30"/>
      <c r="AJ2" s="44" t="s">
        <v>15</v>
      </c>
      <c r="AK2" s="45"/>
      <c r="AL2" s="45"/>
      <c r="AM2" s="45"/>
      <c r="AN2" s="46"/>
    </row>
    <row r="3" spans="1:42" s="245" customFormat="1" ht="18" customHeight="1">
      <c r="A3" s="222" t="s">
        <v>71</v>
      </c>
      <c r="B3" s="222"/>
      <c r="C3" s="222"/>
      <c r="D3" s="222"/>
      <c r="E3" s="222"/>
      <c r="F3" s="231"/>
      <c r="G3" s="231"/>
      <c r="H3" s="232"/>
      <c r="I3" s="232"/>
      <c r="J3" s="231"/>
      <c r="K3" s="233" t="str">
        <f>'[1]CERT'!E3</f>
        <v>Napa</v>
      </c>
      <c r="L3" s="234"/>
      <c r="M3" s="235">
        <f>'[1]CERT'!G3</f>
        <v>43405</v>
      </c>
      <c r="N3" s="236"/>
      <c r="O3" s="237"/>
      <c r="P3" s="237"/>
      <c r="Q3" s="237"/>
      <c r="R3" s="238" t="s">
        <v>14</v>
      </c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40"/>
      <c r="AJ3" s="241" t="s">
        <v>16</v>
      </c>
      <c r="AK3" s="242" t="s">
        <v>72</v>
      </c>
      <c r="AL3" s="243" t="s">
        <v>73</v>
      </c>
      <c r="AM3" s="243" t="s">
        <v>74</v>
      </c>
      <c r="AN3" s="244" t="s">
        <v>75</v>
      </c>
      <c r="AO3" s="231"/>
      <c r="AP3" s="231"/>
    </row>
    <row r="4" spans="1:40" ht="15.75" customHeight="1">
      <c r="A4" s="246" t="s">
        <v>76</v>
      </c>
      <c r="B4" s="246"/>
      <c r="C4" s="246"/>
      <c r="D4" s="247"/>
      <c r="E4" s="247"/>
      <c r="H4" s="225"/>
      <c r="I4" s="225"/>
      <c r="K4" s="226" t="s">
        <v>6</v>
      </c>
      <c r="L4" s="227"/>
      <c r="M4" s="226" t="s">
        <v>7</v>
      </c>
      <c r="N4" s="248"/>
      <c r="O4" s="225"/>
      <c r="P4" s="225"/>
      <c r="Q4" s="225"/>
      <c r="R4" s="241" t="s">
        <v>16</v>
      </c>
      <c r="S4" s="249" t="s">
        <v>77</v>
      </c>
      <c r="T4" s="249" t="s">
        <v>78</v>
      </c>
      <c r="U4" s="249" t="s">
        <v>79</v>
      </c>
      <c r="V4" s="243" t="s">
        <v>80</v>
      </c>
      <c r="W4" s="250" t="s">
        <v>74</v>
      </c>
      <c r="X4" s="251" t="s">
        <v>81</v>
      </c>
      <c r="Y4" s="243" t="s">
        <v>82</v>
      </c>
      <c r="Z4" s="243" t="s">
        <v>83</v>
      </c>
      <c r="AA4" s="243" t="s">
        <v>84</v>
      </c>
      <c r="AB4" s="243" t="s">
        <v>85</v>
      </c>
      <c r="AC4" s="243" t="s">
        <v>86</v>
      </c>
      <c r="AD4" s="243" t="s">
        <v>87</v>
      </c>
      <c r="AE4" s="243" t="s">
        <v>88</v>
      </c>
      <c r="AF4" s="243" t="s">
        <v>89</v>
      </c>
      <c r="AG4" s="243" t="s">
        <v>90</v>
      </c>
      <c r="AH4" s="252" t="s">
        <v>91</v>
      </c>
      <c r="AI4" s="240"/>
      <c r="AJ4" s="253"/>
      <c r="AK4" s="254"/>
      <c r="AL4" s="255"/>
      <c r="AM4" s="255"/>
      <c r="AN4" s="256"/>
    </row>
    <row r="5" spans="1:40" ht="15.75" customHeight="1">
      <c r="A5" s="246" t="s">
        <v>92</v>
      </c>
      <c r="B5" s="257"/>
      <c r="C5" s="257"/>
      <c r="D5" s="257"/>
      <c r="E5" s="257"/>
      <c r="H5" s="258"/>
      <c r="I5" s="258"/>
      <c r="K5" s="233"/>
      <c r="L5" s="234"/>
      <c r="M5" s="259"/>
      <c r="N5" s="260"/>
      <c r="O5" s="225"/>
      <c r="P5" s="225"/>
      <c r="Q5" s="225"/>
      <c r="R5" s="253"/>
      <c r="S5" s="261"/>
      <c r="T5" s="261"/>
      <c r="U5" s="261"/>
      <c r="V5" s="255"/>
      <c r="W5" s="255"/>
      <c r="X5" s="262" t="s">
        <v>93</v>
      </c>
      <c r="Y5" s="255"/>
      <c r="Z5" s="255"/>
      <c r="AA5" s="255"/>
      <c r="AB5" s="255"/>
      <c r="AC5" s="255"/>
      <c r="AD5" s="255"/>
      <c r="AE5" s="255"/>
      <c r="AF5" s="255"/>
      <c r="AG5" s="255"/>
      <c r="AH5" s="263"/>
      <c r="AI5" s="264"/>
      <c r="AJ5" s="265" t="s">
        <v>94</v>
      </c>
      <c r="AK5" s="266">
        <v>0.5</v>
      </c>
      <c r="AL5" s="266">
        <v>0.5</v>
      </c>
      <c r="AM5" s="266">
        <v>0.5</v>
      </c>
      <c r="AN5" s="266">
        <v>0.5</v>
      </c>
    </row>
    <row r="6" spans="1:40" ht="24" customHeight="1">
      <c r="A6" s="267" t="s">
        <v>95</v>
      </c>
      <c r="B6" s="257"/>
      <c r="C6" s="257"/>
      <c r="D6" s="257"/>
      <c r="E6" s="257"/>
      <c r="H6" s="258"/>
      <c r="I6" s="258"/>
      <c r="J6" s="258"/>
      <c r="K6" s="258"/>
      <c r="L6" s="268"/>
      <c r="M6" s="268"/>
      <c r="N6" s="269"/>
      <c r="O6" s="225"/>
      <c r="P6" s="225"/>
      <c r="Q6" s="225"/>
      <c r="R6" s="265" t="s">
        <v>94</v>
      </c>
      <c r="S6" s="270">
        <v>0.5</v>
      </c>
      <c r="T6" s="266">
        <v>0.5</v>
      </c>
      <c r="U6" s="271"/>
      <c r="V6" s="272">
        <v>0.5</v>
      </c>
      <c r="W6" s="273">
        <v>0.5</v>
      </c>
      <c r="X6" s="273">
        <v>0.7</v>
      </c>
      <c r="Y6" s="273">
        <v>0.5</v>
      </c>
      <c r="Z6" s="266">
        <v>0.5</v>
      </c>
      <c r="AA6" s="273">
        <v>1</v>
      </c>
      <c r="AB6" s="274">
        <v>0.5</v>
      </c>
      <c r="AC6" s="274">
        <v>0.5</v>
      </c>
      <c r="AD6" s="275"/>
      <c r="AE6" s="276"/>
      <c r="AF6" s="272">
        <v>0.5</v>
      </c>
      <c r="AG6" s="272">
        <v>0.7</v>
      </c>
      <c r="AH6" s="274">
        <v>0.5</v>
      </c>
      <c r="AI6" s="277"/>
      <c r="AJ6" s="265" t="s">
        <v>35</v>
      </c>
      <c r="AK6" s="266">
        <v>0.2</v>
      </c>
      <c r="AL6" s="278">
        <v>0.395</v>
      </c>
      <c r="AM6" s="278">
        <v>0.375</v>
      </c>
      <c r="AN6" s="279"/>
    </row>
    <row r="7" spans="1:42" s="290" customFormat="1" ht="15.75" customHeight="1" thickBot="1">
      <c r="A7" s="280"/>
      <c r="B7" s="281"/>
      <c r="C7" s="281"/>
      <c r="D7" s="281"/>
      <c r="E7" s="281"/>
      <c r="F7" s="282"/>
      <c r="G7" s="283" t="s">
        <v>96</v>
      </c>
      <c r="H7" s="284"/>
      <c r="I7" s="283" t="s">
        <v>97</v>
      </c>
      <c r="J7" s="284"/>
      <c r="K7" s="285" t="s">
        <v>98</v>
      </c>
      <c r="L7" s="286" t="s">
        <v>99</v>
      </c>
      <c r="M7" s="287"/>
      <c r="N7" s="288" t="s">
        <v>100</v>
      </c>
      <c r="O7" s="289"/>
      <c r="Q7" s="291"/>
      <c r="R7" s="265" t="s">
        <v>33</v>
      </c>
      <c r="S7" s="292">
        <v>0.2</v>
      </c>
      <c r="T7" s="292">
        <v>0.2</v>
      </c>
      <c r="U7" s="292">
        <v>0.4</v>
      </c>
      <c r="V7" s="293">
        <v>0.395</v>
      </c>
      <c r="W7" s="294">
        <v>0.375</v>
      </c>
      <c r="X7" s="295"/>
      <c r="Y7" s="275"/>
      <c r="Z7" s="296"/>
      <c r="AA7" s="275"/>
      <c r="AB7" s="297"/>
      <c r="AC7" s="274">
        <v>0.5</v>
      </c>
      <c r="AD7" s="298">
        <v>1</v>
      </c>
      <c r="AE7" s="272">
        <v>1</v>
      </c>
      <c r="AF7" s="276"/>
      <c r="AG7" s="276"/>
      <c r="AH7" s="274">
        <v>0.5</v>
      </c>
      <c r="AI7" s="277"/>
      <c r="AJ7" s="299" t="s">
        <v>3</v>
      </c>
      <c r="AK7" s="300">
        <v>0.3</v>
      </c>
      <c r="AL7" s="301">
        <v>0.105</v>
      </c>
      <c r="AM7" s="301">
        <v>0.125</v>
      </c>
      <c r="AN7" s="266">
        <v>0.5</v>
      </c>
      <c r="AO7" s="302"/>
      <c r="AP7" s="302"/>
    </row>
    <row r="8" spans="1:42" s="290" customFormat="1" ht="43.5" customHeight="1" thickBot="1" thickTop="1">
      <c r="A8" s="303"/>
      <c r="B8" s="304"/>
      <c r="C8" s="304"/>
      <c r="D8" s="304"/>
      <c r="E8" s="304"/>
      <c r="F8" s="305"/>
      <c r="G8" s="306" t="s">
        <v>101</v>
      </c>
      <c r="H8" s="307" t="s">
        <v>102</v>
      </c>
      <c r="I8" s="306" t="s">
        <v>101</v>
      </c>
      <c r="J8" s="307" t="s">
        <v>103</v>
      </c>
      <c r="K8" s="308" t="s">
        <v>101</v>
      </c>
      <c r="L8" s="309" t="s">
        <v>101</v>
      </c>
      <c r="M8" s="307" t="s">
        <v>103</v>
      </c>
      <c r="N8" s="310" t="s">
        <v>101</v>
      </c>
      <c r="O8" s="311"/>
      <c r="P8" s="312"/>
      <c r="Q8" s="302"/>
      <c r="R8" s="265" t="s">
        <v>35</v>
      </c>
      <c r="S8" s="313"/>
      <c r="T8" s="313"/>
      <c r="U8" s="313"/>
      <c r="V8" s="314"/>
      <c r="W8" s="315"/>
      <c r="X8" s="316"/>
      <c r="Y8" s="273">
        <v>0.2</v>
      </c>
      <c r="Z8" s="266">
        <v>0.5</v>
      </c>
      <c r="AA8" s="275"/>
      <c r="AB8" s="275"/>
      <c r="AC8" s="275"/>
      <c r="AD8" s="275"/>
      <c r="AE8" s="276"/>
      <c r="AF8" s="272">
        <v>0.2</v>
      </c>
      <c r="AG8" s="276"/>
      <c r="AH8" s="275"/>
      <c r="AI8" s="277"/>
      <c r="AJ8" s="317"/>
      <c r="AK8" s="317"/>
      <c r="AL8" s="317"/>
      <c r="AM8" s="317"/>
      <c r="AN8" s="302"/>
      <c r="AO8" s="302"/>
      <c r="AP8" s="302"/>
    </row>
    <row r="9" spans="1:42" s="312" customFormat="1" ht="15.75" customHeight="1" thickTop="1">
      <c r="A9" s="318" t="s">
        <v>16</v>
      </c>
      <c r="B9" s="319"/>
      <c r="C9" s="319"/>
      <c r="D9" s="319"/>
      <c r="E9" s="319"/>
      <c r="F9" s="320"/>
      <c r="G9" s="321">
        <v>42</v>
      </c>
      <c r="H9" s="322"/>
      <c r="I9" s="322"/>
      <c r="J9" s="322"/>
      <c r="K9" s="285" t="s">
        <v>104</v>
      </c>
      <c r="L9" s="286" t="s">
        <v>105</v>
      </c>
      <c r="M9" s="287"/>
      <c r="N9" s="288" t="s">
        <v>106</v>
      </c>
      <c r="O9" s="323"/>
      <c r="P9" s="290"/>
      <c r="Q9" s="324"/>
      <c r="R9" s="325" t="s">
        <v>3</v>
      </c>
      <c r="S9" s="277">
        <v>0.3</v>
      </c>
      <c r="T9" s="326">
        <v>0.3</v>
      </c>
      <c r="U9" s="326">
        <v>0.6</v>
      </c>
      <c r="V9" s="327">
        <v>0.105</v>
      </c>
      <c r="W9" s="328">
        <v>0.125</v>
      </c>
      <c r="X9" s="329">
        <v>0.3</v>
      </c>
      <c r="Y9" s="329">
        <v>0.3</v>
      </c>
      <c r="Z9" s="330"/>
      <c r="AA9" s="330"/>
      <c r="AB9" s="331">
        <v>0.5</v>
      </c>
      <c r="AC9" s="330"/>
      <c r="AD9" s="330"/>
      <c r="AE9" s="330"/>
      <c r="AF9" s="332">
        <v>0.3</v>
      </c>
      <c r="AG9" s="333">
        <v>0.3</v>
      </c>
      <c r="AH9" s="330"/>
      <c r="AI9" s="334"/>
      <c r="AJ9" s="335" t="s">
        <v>107</v>
      </c>
      <c r="AK9" s="336"/>
      <c r="AL9" s="337"/>
      <c r="AM9" s="338"/>
      <c r="AN9" s="324"/>
      <c r="AO9" s="324"/>
      <c r="AP9" s="324"/>
    </row>
    <row r="10" spans="1:42" s="290" customFormat="1" ht="15.75" customHeight="1">
      <c r="A10" s="339">
        <v>1</v>
      </c>
      <c r="B10" s="340" t="s">
        <v>31</v>
      </c>
      <c r="C10" s="341"/>
      <c r="D10" s="341"/>
      <c r="E10" s="341"/>
      <c r="F10" s="342"/>
      <c r="G10" s="343">
        <v>105471</v>
      </c>
      <c r="H10" s="344"/>
      <c r="I10" s="343">
        <v>1920</v>
      </c>
      <c r="J10" s="344"/>
      <c r="K10" s="345">
        <v>3316</v>
      </c>
      <c r="L10" s="343">
        <v>181417</v>
      </c>
      <c r="M10" s="346"/>
      <c r="N10" s="347">
        <f>44875-960</f>
        <v>43915</v>
      </c>
      <c r="O10" s="348"/>
      <c r="P10" s="302"/>
      <c r="Q10" s="302"/>
      <c r="R10" s="349" t="s">
        <v>108</v>
      </c>
      <c r="S10" s="350"/>
      <c r="T10" s="350"/>
      <c r="U10" s="350"/>
      <c r="V10" s="350"/>
      <c r="W10" s="351">
        <v>0.75</v>
      </c>
      <c r="X10" s="352"/>
      <c r="Y10" s="350"/>
      <c r="Z10" s="350"/>
      <c r="AA10" s="353"/>
      <c r="AB10" s="350"/>
      <c r="AC10" s="353"/>
      <c r="AD10" s="353"/>
      <c r="AE10" s="350"/>
      <c r="AF10" s="350"/>
      <c r="AG10" s="354"/>
      <c r="AH10" s="355"/>
      <c r="AI10" s="317"/>
      <c r="AJ10" s="241" t="s">
        <v>16</v>
      </c>
      <c r="AK10" s="242" t="s">
        <v>72</v>
      </c>
      <c r="AL10" s="356" t="str">
        <f>T4</f>
        <v>FC               Fed Adm Costs (42)</v>
      </c>
      <c r="AM10" s="317"/>
      <c r="AN10" s="302"/>
      <c r="AO10" s="302"/>
      <c r="AP10" s="302"/>
    </row>
    <row r="11" spans="1:42" s="290" customFormat="1" ht="15.75" customHeight="1" thickBot="1">
      <c r="A11" s="339">
        <v>2</v>
      </c>
      <c r="B11" s="340" t="s">
        <v>109</v>
      </c>
      <c r="C11" s="341"/>
      <c r="D11" s="341"/>
      <c r="E11" s="341"/>
      <c r="F11" s="342"/>
      <c r="G11" s="343"/>
      <c r="H11" s="344"/>
      <c r="I11" s="343"/>
      <c r="J11" s="344"/>
      <c r="K11" s="345">
        <v>0</v>
      </c>
      <c r="L11" s="357">
        <v>3280</v>
      </c>
      <c r="M11" s="346"/>
      <c r="N11" s="357"/>
      <c r="O11" s="348"/>
      <c r="P11" s="302"/>
      <c r="Q11" s="358"/>
      <c r="R11" s="359"/>
      <c r="S11" s="360"/>
      <c r="T11" s="360"/>
      <c r="U11" s="360"/>
      <c r="V11" s="360"/>
      <c r="W11" s="361"/>
      <c r="X11" s="362"/>
      <c r="Y11" s="360"/>
      <c r="Z11" s="360"/>
      <c r="AA11" s="363"/>
      <c r="AB11" s="360"/>
      <c r="AC11" s="363"/>
      <c r="AD11" s="363"/>
      <c r="AE11" s="360"/>
      <c r="AF11" s="360"/>
      <c r="AG11" s="364"/>
      <c r="AH11" s="365"/>
      <c r="AI11" s="317"/>
      <c r="AJ11" s="253"/>
      <c r="AK11" s="254"/>
      <c r="AL11" s="366"/>
      <c r="AM11" s="317"/>
      <c r="AN11" s="302"/>
      <c r="AO11" s="302"/>
      <c r="AP11" s="302"/>
    </row>
    <row r="12" spans="1:42" s="290" customFormat="1" ht="15.75" customHeight="1" thickTop="1">
      <c r="A12" s="339">
        <v>3</v>
      </c>
      <c r="B12" s="340" t="s">
        <v>34</v>
      </c>
      <c r="C12" s="341"/>
      <c r="D12" s="341"/>
      <c r="E12" s="341"/>
      <c r="F12" s="342"/>
      <c r="G12" s="343"/>
      <c r="H12" s="344"/>
      <c r="I12" s="343"/>
      <c r="J12" s="344"/>
      <c r="K12" s="345">
        <v>0</v>
      </c>
      <c r="L12" s="357"/>
      <c r="M12" s="346"/>
      <c r="N12" s="357"/>
      <c r="O12" s="302"/>
      <c r="P12" s="358"/>
      <c r="Q12" s="358"/>
      <c r="R12" s="367"/>
      <c r="S12" s="368"/>
      <c r="T12" s="369"/>
      <c r="U12" s="368"/>
      <c r="V12" s="369"/>
      <c r="W12" s="370"/>
      <c r="X12" s="369"/>
      <c r="Y12" s="370"/>
      <c r="Z12" s="369"/>
      <c r="AA12" s="369"/>
      <c r="AB12" s="317"/>
      <c r="AC12" s="317"/>
      <c r="AD12" s="317"/>
      <c r="AE12" s="317"/>
      <c r="AF12" s="317"/>
      <c r="AG12" s="317"/>
      <c r="AH12" s="317"/>
      <c r="AI12" s="317"/>
      <c r="AJ12" s="265" t="s">
        <v>94</v>
      </c>
      <c r="AK12" s="266">
        <v>0.5</v>
      </c>
      <c r="AL12" s="371">
        <v>0.5</v>
      </c>
      <c r="AM12" s="317"/>
      <c r="AN12" s="302"/>
      <c r="AO12" s="302"/>
      <c r="AP12" s="302"/>
    </row>
    <row r="13" spans="1:42" s="290" customFormat="1" ht="15.75" customHeight="1">
      <c r="A13" s="339">
        <v>4</v>
      </c>
      <c r="B13" s="340" t="s">
        <v>110</v>
      </c>
      <c r="C13" s="341"/>
      <c r="D13" s="341"/>
      <c r="E13" s="341"/>
      <c r="F13" s="342"/>
      <c r="G13" s="343"/>
      <c r="H13" s="344"/>
      <c r="I13" s="343">
        <v>148</v>
      </c>
      <c r="J13" s="344"/>
      <c r="K13" s="345">
        <v>0</v>
      </c>
      <c r="L13" s="357">
        <v>3012</v>
      </c>
      <c r="M13" s="346"/>
      <c r="N13" s="357">
        <v>11614</v>
      </c>
      <c r="O13" s="302"/>
      <c r="P13" s="358"/>
      <c r="Q13" s="358"/>
      <c r="R13" s="367"/>
      <c r="S13" s="368"/>
      <c r="T13" s="369"/>
      <c r="U13" s="368"/>
      <c r="V13" s="369"/>
      <c r="W13" s="370"/>
      <c r="X13" s="369"/>
      <c r="Y13" s="370"/>
      <c r="Z13" s="369"/>
      <c r="AA13" s="369"/>
      <c r="AB13" s="317"/>
      <c r="AC13" s="317"/>
      <c r="AD13" s="317"/>
      <c r="AE13" s="317"/>
      <c r="AF13" s="317"/>
      <c r="AG13" s="317"/>
      <c r="AH13" s="317"/>
      <c r="AI13" s="317"/>
      <c r="AJ13" s="265" t="s">
        <v>35</v>
      </c>
      <c r="AK13" s="296"/>
      <c r="AL13" s="372"/>
      <c r="AM13" s="317"/>
      <c r="AN13" s="302"/>
      <c r="AO13" s="302"/>
      <c r="AP13" s="302"/>
    </row>
    <row r="14" spans="1:42" s="290" customFormat="1" ht="15.75" customHeight="1" thickBot="1">
      <c r="A14" s="339">
        <v>5</v>
      </c>
      <c r="B14" s="340" t="s">
        <v>37</v>
      </c>
      <c r="C14" s="341"/>
      <c r="D14" s="341"/>
      <c r="E14" s="341"/>
      <c r="F14" s="342"/>
      <c r="G14" s="343"/>
      <c r="H14" s="344"/>
      <c r="I14" s="343"/>
      <c r="J14" s="344"/>
      <c r="K14" s="345">
        <v>0</v>
      </c>
      <c r="L14" s="357">
        <v>0</v>
      </c>
      <c r="M14" s="346"/>
      <c r="N14" s="357"/>
      <c r="O14" s="302"/>
      <c r="P14" s="358"/>
      <c r="Q14" s="302"/>
      <c r="R14" s="373"/>
      <c r="S14" s="277"/>
      <c r="T14" s="277"/>
      <c r="U14" s="277"/>
      <c r="V14" s="277"/>
      <c r="W14" s="277"/>
      <c r="X14" s="277"/>
      <c r="Y14" s="277"/>
      <c r="Z14" s="277"/>
      <c r="AA14" s="277"/>
      <c r="AB14" s="317"/>
      <c r="AC14" s="317"/>
      <c r="AD14" s="317"/>
      <c r="AE14" s="317"/>
      <c r="AF14" s="317"/>
      <c r="AG14" s="317"/>
      <c r="AH14" s="317"/>
      <c r="AI14" s="317"/>
      <c r="AJ14" s="299" t="s">
        <v>3</v>
      </c>
      <c r="AK14" s="374"/>
      <c r="AL14" s="375"/>
      <c r="AM14" s="317"/>
      <c r="AN14" s="302"/>
      <c r="AO14" s="302"/>
      <c r="AP14" s="302"/>
    </row>
    <row r="15" spans="1:42" s="290" customFormat="1" ht="15.75" customHeight="1" thickBot="1" thickTop="1">
      <c r="A15" s="376">
        <v>6</v>
      </c>
      <c r="B15" s="377" t="s">
        <v>38</v>
      </c>
      <c r="C15" s="378"/>
      <c r="D15" s="378"/>
      <c r="E15" s="378"/>
      <c r="F15" s="379"/>
      <c r="G15" s="380">
        <f>ROUND(SUM(G10:G14),0)</f>
        <v>105471</v>
      </c>
      <c r="H15" s="381">
        <f aca="true" t="shared" si="0" ref="H15:N15">ROUND(SUM(H10:H14),0)</f>
        <v>0</v>
      </c>
      <c r="I15" s="380">
        <f>ROUND(SUM(I10:I14),0)</f>
        <v>2068</v>
      </c>
      <c r="J15" s="381">
        <f t="shared" si="0"/>
        <v>0</v>
      </c>
      <c r="K15" s="382">
        <f t="shared" si="0"/>
        <v>3316</v>
      </c>
      <c r="L15" s="383">
        <f t="shared" si="0"/>
        <v>187709</v>
      </c>
      <c r="M15" s="346">
        <f t="shared" si="0"/>
        <v>0</v>
      </c>
      <c r="N15" s="383">
        <f t="shared" si="0"/>
        <v>55529</v>
      </c>
      <c r="O15" s="302"/>
      <c r="P15" s="358"/>
      <c r="Q15" s="302"/>
      <c r="R15" s="384"/>
      <c r="S15" s="385"/>
      <c r="T15" s="386"/>
      <c r="U15" s="385"/>
      <c r="V15" s="386"/>
      <c r="W15" s="386"/>
      <c r="X15" s="386"/>
      <c r="Y15" s="386"/>
      <c r="Z15" s="386"/>
      <c r="AA15" s="386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</row>
    <row r="16" spans="1:42" s="290" customFormat="1" ht="15.75" customHeight="1" thickTop="1">
      <c r="A16" s="339">
        <v>7</v>
      </c>
      <c r="B16" s="387" t="s">
        <v>111</v>
      </c>
      <c r="C16" s="388"/>
      <c r="D16" s="388"/>
      <c r="E16" s="389"/>
      <c r="F16" s="390"/>
      <c r="G16" s="391"/>
      <c r="H16" s="392"/>
      <c r="I16" s="391"/>
      <c r="J16" s="392"/>
      <c r="K16" s="393"/>
      <c r="L16" s="394"/>
      <c r="M16" s="392">
        <v>-1004</v>
      </c>
      <c r="N16" s="347"/>
      <c r="O16" s="302"/>
      <c r="P16" s="358"/>
      <c r="Q16" s="302"/>
      <c r="R16" s="384"/>
      <c r="S16" s="385"/>
      <c r="T16" s="385"/>
      <c r="U16" s="385"/>
      <c r="V16" s="386"/>
      <c r="W16" s="385"/>
      <c r="X16" s="385"/>
      <c r="Y16" s="386"/>
      <c r="Z16" s="386"/>
      <c r="AA16" s="386"/>
      <c r="AB16" s="302"/>
      <c r="AC16" s="302"/>
      <c r="AD16" s="302"/>
      <c r="AE16" s="302"/>
      <c r="AF16" s="302"/>
      <c r="AG16" s="302"/>
      <c r="AH16" s="302"/>
      <c r="AI16" s="302"/>
      <c r="AJ16" s="335" t="s">
        <v>112</v>
      </c>
      <c r="AK16" s="336"/>
      <c r="AL16" s="337"/>
      <c r="AM16" s="302"/>
      <c r="AN16" s="302"/>
      <c r="AO16" s="302"/>
      <c r="AP16" s="302"/>
    </row>
    <row r="17" spans="1:42" s="290" customFormat="1" ht="15.75" customHeight="1">
      <c r="A17" s="339">
        <v>8</v>
      </c>
      <c r="B17" s="387" t="s">
        <v>113</v>
      </c>
      <c r="C17" s="388"/>
      <c r="D17" s="388"/>
      <c r="E17" s="388"/>
      <c r="F17" s="390"/>
      <c r="G17" s="343">
        <v>-218</v>
      </c>
      <c r="H17" s="392"/>
      <c r="I17" s="343"/>
      <c r="J17" s="392"/>
      <c r="K17" s="393"/>
      <c r="L17" s="347"/>
      <c r="M17" s="392"/>
      <c r="N17" s="347">
        <v>-905</v>
      </c>
      <c r="O17" s="302"/>
      <c r="P17" s="358"/>
      <c r="Q17" s="302"/>
      <c r="R17" s="384"/>
      <c r="S17" s="385"/>
      <c r="T17" s="385"/>
      <c r="U17" s="385"/>
      <c r="V17" s="386"/>
      <c r="W17" s="358"/>
      <c r="X17" s="358"/>
      <c r="Y17" s="385"/>
      <c r="Z17" s="385"/>
      <c r="AA17" s="385"/>
      <c r="AB17" s="302"/>
      <c r="AC17" s="302"/>
      <c r="AD17" s="302"/>
      <c r="AE17" s="302"/>
      <c r="AF17" s="302"/>
      <c r="AG17" s="302"/>
      <c r="AH17" s="302"/>
      <c r="AI17" s="302"/>
      <c r="AJ17" s="395" t="s">
        <v>16</v>
      </c>
      <c r="AK17" s="396" t="s">
        <v>114</v>
      </c>
      <c r="AL17" s="397" t="s">
        <v>115</v>
      </c>
      <c r="AM17" s="302"/>
      <c r="AN17" s="302"/>
      <c r="AO17" s="302"/>
      <c r="AP17" s="302"/>
    </row>
    <row r="18" spans="1:42" s="290" customFormat="1" ht="15.75" customHeight="1">
      <c r="A18" s="339">
        <v>9</v>
      </c>
      <c r="B18" s="387" t="s">
        <v>116</v>
      </c>
      <c r="C18" s="388"/>
      <c r="D18" s="388"/>
      <c r="E18" s="388"/>
      <c r="F18" s="390"/>
      <c r="G18" s="391"/>
      <c r="H18" s="392"/>
      <c r="I18" s="391"/>
      <c r="J18" s="392"/>
      <c r="K18" s="393"/>
      <c r="L18" s="394"/>
      <c r="M18" s="392"/>
      <c r="N18" s="347"/>
      <c r="O18" s="302"/>
      <c r="P18" s="358"/>
      <c r="R18" s="384"/>
      <c r="S18" s="385"/>
      <c r="T18" s="385"/>
      <c r="U18" s="385"/>
      <c r="V18" s="386"/>
      <c r="W18" s="358"/>
      <c r="X18" s="358"/>
      <c r="AJ18" s="398" t="s">
        <v>94</v>
      </c>
      <c r="AK18" s="399" t="s">
        <v>117</v>
      </c>
      <c r="AL18" s="400" t="s">
        <v>117</v>
      </c>
      <c r="AM18" s="302"/>
      <c r="AN18" s="302"/>
      <c r="AO18" s="302"/>
      <c r="AP18" s="302"/>
    </row>
    <row r="19" spans="1:42" s="290" customFormat="1" ht="15.75" customHeight="1">
      <c r="A19" s="376">
        <v>10</v>
      </c>
      <c r="B19" s="401" t="s">
        <v>42</v>
      </c>
      <c r="C19" s="402"/>
      <c r="D19" s="402"/>
      <c r="E19" s="402"/>
      <c r="F19" s="403"/>
      <c r="G19" s="380">
        <f aca="true" t="shared" si="1" ref="G19:N19">ROUND(SUM(G16:G18),0)</f>
        <v>-218</v>
      </c>
      <c r="H19" s="380">
        <f>ROUND(SUM(H16:H18),0)</f>
        <v>0</v>
      </c>
      <c r="I19" s="380">
        <f t="shared" si="1"/>
        <v>0</v>
      </c>
      <c r="J19" s="380">
        <f t="shared" si="1"/>
        <v>0</v>
      </c>
      <c r="K19" s="382">
        <f t="shared" si="1"/>
        <v>0</v>
      </c>
      <c r="L19" s="383">
        <f t="shared" si="1"/>
        <v>0</v>
      </c>
      <c r="M19" s="380">
        <f t="shared" si="1"/>
        <v>-1004</v>
      </c>
      <c r="N19" s="383">
        <f t="shared" si="1"/>
        <v>-905</v>
      </c>
      <c r="O19" s="302"/>
      <c r="P19" s="358"/>
      <c r="R19" s="358"/>
      <c r="S19" s="358"/>
      <c r="T19" s="358"/>
      <c r="U19" s="358"/>
      <c r="V19" s="358"/>
      <c r="W19" s="358"/>
      <c r="X19" s="358"/>
      <c r="AJ19" s="398" t="s">
        <v>33</v>
      </c>
      <c r="AK19" s="404" t="s">
        <v>117</v>
      </c>
      <c r="AL19" s="405"/>
      <c r="AM19" s="302"/>
      <c r="AN19" s="302"/>
      <c r="AO19" s="302"/>
      <c r="AP19" s="302"/>
    </row>
    <row r="20" spans="1:42" s="290" customFormat="1" ht="15.75" customHeight="1" thickBot="1">
      <c r="A20" s="339">
        <v>11</v>
      </c>
      <c r="B20" s="387" t="s">
        <v>118</v>
      </c>
      <c r="C20" s="388"/>
      <c r="D20" s="388"/>
      <c r="E20" s="388"/>
      <c r="F20" s="390"/>
      <c r="G20" s="391"/>
      <c r="H20" s="392">
        <v>7556</v>
      </c>
      <c r="I20" s="391"/>
      <c r="J20" s="392"/>
      <c r="K20" s="393"/>
      <c r="L20" s="394"/>
      <c r="M20" s="392"/>
      <c r="N20" s="347">
        <v>960</v>
      </c>
      <c r="O20" s="302"/>
      <c r="P20" s="358"/>
      <c r="AJ20" s="406" t="s">
        <v>3</v>
      </c>
      <c r="AK20" s="407" t="s">
        <v>117</v>
      </c>
      <c r="AL20" s="408"/>
      <c r="AM20" s="302"/>
      <c r="AN20" s="302"/>
      <c r="AO20" s="302"/>
      <c r="AP20" s="302"/>
    </row>
    <row r="21" spans="1:42" s="290" customFormat="1" ht="15.75" customHeight="1" thickBot="1" thickTop="1">
      <c r="A21" s="409">
        <v>12</v>
      </c>
      <c r="B21" s="410" t="s">
        <v>119</v>
      </c>
      <c r="C21" s="411"/>
      <c r="D21" s="412"/>
      <c r="E21" s="411"/>
      <c r="F21" s="413"/>
      <c r="G21" s="343"/>
      <c r="H21" s="414"/>
      <c r="I21" s="343"/>
      <c r="J21" s="414"/>
      <c r="K21" s="415"/>
      <c r="L21" s="416"/>
      <c r="M21" s="417"/>
      <c r="N21" s="418"/>
      <c r="O21" s="302"/>
      <c r="P21" s="358"/>
      <c r="Q21" s="419"/>
      <c r="R21" s="419"/>
      <c r="S21" s="419"/>
      <c r="AM21" s="302"/>
      <c r="AN21" s="302"/>
      <c r="AO21" s="302"/>
      <c r="AP21" s="302"/>
    </row>
    <row r="22" spans="1:42" s="290" customFormat="1" ht="15.75" customHeight="1" thickBot="1">
      <c r="A22" s="420">
        <v>13</v>
      </c>
      <c r="B22" s="421" t="s">
        <v>120</v>
      </c>
      <c r="C22" s="422"/>
      <c r="D22" s="422"/>
      <c r="E22" s="422"/>
      <c r="F22" s="423"/>
      <c r="G22" s="424">
        <f aca="true" t="shared" si="2" ref="G22:N22">ROUND(G15+G19+G20+G21,0)</f>
        <v>105253</v>
      </c>
      <c r="H22" s="424">
        <f t="shared" si="2"/>
        <v>7556</v>
      </c>
      <c r="I22" s="424">
        <f t="shared" si="2"/>
        <v>2068</v>
      </c>
      <c r="J22" s="424">
        <f t="shared" si="2"/>
        <v>0</v>
      </c>
      <c r="K22" s="425">
        <f t="shared" si="2"/>
        <v>3316</v>
      </c>
      <c r="L22" s="426">
        <f t="shared" si="2"/>
        <v>187709</v>
      </c>
      <c r="M22" s="424">
        <f t="shared" si="2"/>
        <v>-1004</v>
      </c>
      <c r="N22" s="426">
        <f t="shared" si="2"/>
        <v>55584</v>
      </c>
      <c r="O22" s="427" t="str">
        <f>IF(H24+J24+M24='[1]ARRA FMAP AAP-FC Worksheet'!C11+'[1]ARRA FMAP AAP-FC Worksheet'!C12+'[1]ARRA FMAP AAP-FC Worksheet'!C13+'[1]ARRA FMAP AAP-FC Worksheet'!C14+'[1]ARRA FMAP AAP-FC Worksheet'!C15+'[1]ARRA FMAP AAP-FC Worksheet'!D15+'[1]ARRA FMAP AAP-FC Worksheet'!D14+'[1]ARRA FMAP AAP-FC Worksheet'!D13+'[1]ARRA FMAP AAP-FC Worksheet'!D12+'[1]ARRA FMAP AAP-FC Worksheet'!D11+'[1]ARRA FMAP AAP-FC Worksheet'!E11+'[1]ARRA FMAP AAP-FC Worksheet'!E12+'[1]ARRA FMAP AAP-FC Worksheet'!E13+'[1]ARRA FMAP AAP-FC Worksheet'!E14+'[1]ARRA FMAP AAP-FC Worksheet'!E15," ","Please check/complete ARRA FMAP AAP-FC Worksheet.")</f>
        <v> </v>
      </c>
      <c r="P22" s="302"/>
      <c r="AB22" s="302"/>
      <c r="AC22" s="302"/>
      <c r="AD22" s="302"/>
      <c r="AE22" s="302"/>
      <c r="AF22" s="302"/>
      <c r="AG22" s="302"/>
      <c r="AM22" s="302"/>
      <c r="AN22" s="302"/>
      <c r="AO22" s="302"/>
      <c r="AP22" s="302"/>
    </row>
    <row r="23" spans="1:42" s="290" customFormat="1" ht="27" customHeight="1">
      <c r="A23" s="428">
        <v>14</v>
      </c>
      <c r="B23" s="429" t="s">
        <v>121</v>
      </c>
      <c r="C23" s="430"/>
      <c r="D23" s="430"/>
      <c r="E23" s="430"/>
      <c r="F23" s="431"/>
      <c r="G23" s="432">
        <f>'[1]CA 800CCR_FC1'!J15+'[1]CA 800CCR_FC1'!N15+'[1]CA 800CCR_FC1'!AC15</f>
        <v>37901</v>
      </c>
      <c r="H23" s="432">
        <f>'[1]CA 800CCR_FC1_ADJ'!J15+'[1]CA 800CCR_FC1_ADJ'!N15+'[1]CA 800CCR_FC1_ADJ'!AC15</f>
        <v>0</v>
      </c>
      <c r="I23" s="432">
        <f>'[1]CA 800CCR_WA_FC1'!J15+'[1]CA 800CCR_WA_FC1'!N15+'[1]CA 800CCR_WA_FC1'!AC15</f>
        <v>0</v>
      </c>
      <c r="J23" s="432">
        <f>'[1]CA 800CCR_WA_FC1_ADJ'!J15+'[1]CA 800CCR_WA_FC1_ADJ'!N15+'[1]CA 800CCR_WA_FC1_ADJ'!AC15</f>
        <v>0</v>
      </c>
      <c r="K23" s="433"/>
      <c r="L23" s="434"/>
      <c r="M23" s="435"/>
      <c r="N23" s="436"/>
      <c r="O23" s="302" t="s">
        <v>122</v>
      </c>
      <c r="P23" s="302"/>
      <c r="AB23" s="302"/>
      <c r="AC23" s="302"/>
      <c r="AD23" s="302"/>
      <c r="AE23" s="302"/>
      <c r="AF23" s="302"/>
      <c r="AG23" s="302"/>
      <c r="AM23" s="302"/>
      <c r="AN23" s="302"/>
      <c r="AO23" s="302"/>
      <c r="AP23" s="302"/>
    </row>
    <row r="24" spans="1:42" s="290" customFormat="1" ht="15.75" customHeight="1">
      <c r="A24" s="339">
        <v>15</v>
      </c>
      <c r="B24" s="340" t="s">
        <v>123</v>
      </c>
      <c r="C24" s="341"/>
      <c r="D24" s="341"/>
      <c r="E24" s="341"/>
      <c r="F24" s="342"/>
      <c r="G24" s="437">
        <f>ROUND(G22-G23,0)</f>
        <v>67352</v>
      </c>
      <c r="H24" s="380">
        <f>ROUND(H22-H23,0)</f>
        <v>7556</v>
      </c>
      <c r="I24" s="380">
        <f>ROUND(I22-I23,0)</f>
        <v>2068</v>
      </c>
      <c r="J24" s="380">
        <f>ROUND(J22-J23,0)</f>
        <v>0</v>
      </c>
      <c r="K24" s="438"/>
      <c r="L24" s="383">
        <f>L22-L23</f>
        <v>187709</v>
      </c>
      <c r="M24" s="380">
        <f>M22-M23</f>
        <v>-1004</v>
      </c>
      <c r="N24" s="439"/>
      <c r="O24" s="302"/>
      <c r="P24" s="302"/>
      <c r="AB24" s="302"/>
      <c r="AC24" s="302"/>
      <c r="AD24" s="302"/>
      <c r="AE24" s="302"/>
      <c r="AF24" s="302"/>
      <c r="AG24" s="302"/>
      <c r="AM24" s="302"/>
      <c r="AN24" s="302"/>
      <c r="AO24" s="302"/>
      <c r="AP24" s="302"/>
    </row>
    <row r="25" spans="1:16" s="290" customFormat="1" ht="15.75" customHeight="1">
      <c r="A25" s="440">
        <v>16</v>
      </c>
      <c r="B25" s="441" t="s">
        <v>45</v>
      </c>
      <c r="C25" s="442"/>
      <c r="D25" s="442"/>
      <c r="E25" s="442"/>
      <c r="F25" s="443"/>
      <c r="G25" s="343"/>
      <c r="H25" s="344"/>
      <c r="I25" s="444"/>
      <c r="J25" s="344"/>
      <c r="K25" s="445"/>
      <c r="L25" s="446"/>
      <c r="M25" s="346"/>
      <c r="N25" s="447"/>
      <c r="P25" s="302"/>
    </row>
    <row r="26" spans="1:25" s="290" customFormat="1" ht="15.75" customHeight="1">
      <c r="A26" s="440">
        <v>17</v>
      </c>
      <c r="B26" s="441" t="s">
        <v>124</v>
      </c>
      <c r="C26" s="442"/>
      <c r="D26" s="442"/>
      <c r="E26" s="442"/>
      <c r="F26" s="443"/>
      <c r="G26" s="343"/>
      <c r="H26" s="344"/>
      <c r="I26" s="444"/>
      <c r="J26" s="344"/>
      <c r="K26" s="345"/>
      <c r="L26" s="439"/>
      <c r="M26" s="346"/>
      <c r="N26" s="448"/>
      <c r="U26" s="302"/>
      <c r="V26" s="302"/>
      <c r="W26" s="302"/>
      <c r="X26" s="302"/>
      <c r="Y26" s="302"/>
    </row>
    <row r="27" spans="1:25" s="290" customFormat="1" ht="15.75" customHeight="1">
      <c r="A27" s="339">
        <v>18</v>
      </c>
      <c r="B27" s="441" t="s">
        <v>125</v>
      </c>
      <c r="C27" s="442"/>
      <c r="D27" s="442"/>
      <c r="E27" s="442"/>
      <c r="F27" s="443"/>
      <c r="G27" s="343"/>
      <c r="H27" s="344"/>
      <c r="I27" s="444"/>
      <c r="J27" s="344"/>
      <c r="K27" s="445"/>
      <c r="L27" s="446"/>
      <c r="M27" s="346"/>
      <c r="N27" s="439"/>
      <c r="U27" s="302"/>
      <c r="V27" s="302"/>
      <c r="W27" s="302"/>
      <c r="X27" s="302"/>
      <c r="Y27" s="302"/>
    </row>
    <row r="28" spans="1:25" s="290" customFormat="1" ht="15.75" customHeight="1">
      <c r="A28" s="440">
        <v>19</v>
      </c>
      <c r="B28" s="441" t="s">
        <v>126</v>
      </c>
      <c r="C28" s="442"/>
      <c r="D28" s="442"/>
      <c r="E28" s="442"/>
      <c r="F28" s="443"/>
      <c r="G28" s="343"/>
      <c r="H28" s="344"/>
      <c r="I28" s="444"/>
      <c r="J28" s="344"/>
      <c r="K28" s="445"/>
      <c r="L28" s="446"/>
      <c r="M28" s="346"/>
      <c r="N28" s="357"/>
      <c r="U28" s="302"/>
      <c r="V28" s="302"/>
      <c r="W28" s="302"/>
      <c r="X28" s="302"/>
      <c r="Y28" s="302"/>
    </row>
    <row r="29" spans="1:25" s="290" customFormat="1" ht="15.75" customHeight="1">
      <c r="A29" s="440">
        <v>20</v>
      </c>
      <c r="B29" s="441" t="s">
        <v>127</v>
      </c>
      <c r="C29" s="442"/>
      <c r="D29" s="442"/>
      <c r="E29" s="442"/>
      <c r="F29" s="443"/>
      <c r="G29" s="343"/>
      <c r="H29" s="344"/>
      <c r="I29" s="444"/>
      <c r="J29" s="344"/>
      <c r="K29" s="445"/>
      <c r="L29" s="446"/>
      <c r="M29" s="346"/>
      <c r="N29" s="439"/>
      <c r="U29" s="302"/>
      <c r="V29" s="302"/>
      <c r="W29" s="302"/>
      <c r="X29" s="302"/>
      <c r="Y29" s="302"/>
    </row>
    <row r="30" spans="1:25" s="290" customFormat="1" ht="15.75" customHeight="1">
      <c r="A30" s="440">
        <v>21</v>
      </c>
      <c r="B30" s="441" t="s">
        <v>128</v>
      </c>
      <c r="C30" s="442"/>
      <c r="D30" s="442"/>
      <c r="E30" s="442"/>
      <c r="F30" s="443"/>
      <c r="G30" s="343"/>
      <c r="H30" s="344"/>
      <c r="I30" s="444"/>
      <c r="J30" s="344"/>
      <c r="K30" s="445"/>
      <c r="L30" s="446"/>
      <c r="M30" s="346"/>
      <c r="N30" s="448"/>
      <c r="P30" s="419"/>
      <c r="U30" s="302"/>
      <c r="V30" s="302"/>
      <c r="W30" s="302"/>
      <c r="X30" s="302"/>
      <c r="Y30" s="302"/>
    </row>
    <row r="31" spans="1:42" s="290" customFormat="1" ht="15.75" customHeight="1">
      <c r="A31" s="339">
        <v>22</v>
      </c>
      <c r="B31" s="441" t="s">
        <v>64</v>
      </c>
      <c r="C31" s="442"/>
      <c r="D31" s="442"/>
      <c r="E31" s="442"/>
      <c r="F31" s="443"/>
      <c r="G31" s="343"/>
      <c r="H31" s="449"/>
      <c r="I31" s="444"/>
      <c r="J31" s="344"/>
      <c r="K31" s="345"/>
      <c r="L31" s="439"/>
      <c r="M31" s="450"/>
      <c r="N31" s="439"/>
      <c r="P31" s="419"/>
      <c r="Q31" s="451"/>
      <c r="R31" s="302"/>
      <c r="S31" s="302"/>
      <c r="T31" s="302"/>
      <c r="U31" s="302"/>
      <c r="V31" s="302"/>
      <c r="W31" s="302"/>
      <c r="X31" s="302"/>
      <c r="Y31" s="302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</row>
    <row r="32" spans="1:42" s="290" customFormat="1" ht="15.75" customHeight="1">
      <c r="A32" s="339">
        <v>23</v>
      </c>
      <c r="B32" s="452" t="s">
        <v>50</v>
      </c>
      <c r="C32" s="453"/>
      <c r="D32" s="453"/>
      <c r="E32" s="453"/>
      <c r="F32" s="454"/>
      <c r="G32" s="455"/>
      <c r="H32" s="456"/>
      <c r="I32" s="457"/>
      <c r="J32" s="458"/>
      <c r="K32" s="459"/>
      <c r="L32" s="459"/>
      <c r="M32" s="460"/>
      <c r="N32" s="461"/>
      <c r="P32" s="419"/>
      <c r="Q32" s="451"/>
      <c r="R32" s="302"/>
      <c r="S32" s="302"/>
      <c r="T32" s="302"/>
      <c r="U32" s="302"/>
      <c r="V32" s="302"/>
      <c r="W32" s="302"/>
      <c r="X32" s="302"/>
      <c r="Y32" s="302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</row>
    <row r="33" spans="1:42" s="290" customFormat="1" ht="15.75" customHeight="1">
      <c r="A33" s="339">
        <v>24</v>
      </c>
      <c r="B33" s="452" t="s">
        <v>51</v>
      </c>
      <c r="C33" s="453"/>
      <c r="D33" s="453"/>
      <c r="E33" s="453"/>
      <c r="F33" s="454"/>
      <c r="G33" s="455"/>
      <c r="H33" s="456"/>
      <c r="I33" s="457"/>
      <c r="J33" s="458"/>
      <c r="K33" s="459"/>
      <c r="L33" s="459"/>
      <c r="M33" s="460"/>
      <c r="N33" s="461"/>
      <c r="P33" s="419"/>
      <c r="Q33" s="451"/>
      <c r="R33" s="302"/>
      <c r="S33" s="302"/>
      <c r="T33" s="302"/>
      <c r="U33" s="302"/>
      <c r="V33" s="302"/>
      <c r="W33" s="302"/>
      <c r="X33" s="302"/>
      <c r="Y33" s="302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</row>
    <row r="34" spans="1:42" s="290" customFormat="1" ht="15.75" customHeight="1" thickBot="1">
      <c r="A34" s="409">
        <v>25</v>
      </c>
      <c r="B34" s="462" t="s">
        <v>129</v>
      </c>
      <c r="C34" s="463"/>
      <c r="D34" s="463"/>
      <c r="E34" s="463"/>
      <c r="F34" s="464"/>
      <c r="G34" s="465"/>
      <c r="H34" s="466"/>
      <c r="I34" s="465"/>
      <c r="J34" s="467"/>
      <c r="K34" s="468"/>
      <c r="L34" s="469"/>
      <c r="M34" s="470"/>
      <c r="N34" s="439"/>
      <c r="P34" s="419"/>
      <c r="Q34" s="471"/>
      <c r="R34" s="302"/>
      <c r="S34" s="472"/>
      <c r="T34" s="302"/>
      <c r="U34" s="302"/>
      <c r="V34" s="302"/>
      <c r="W34" s="302"/>
      <c r="X34" s="302"/>
      <c r="Y34" s="302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</row>
    <row r="35" spans="1:42" s="290" customFormat="1" ht="15.75" customHeight="1" thickBot="1" thickTop="1">
      <c r="A35" s="473">
        <v>26</v>
      </c>
      <c r="B35" s="474" t="s">
        <v>130</v>
      </c>
      <c r="C35" s="475"/>
      <c r="D35" s="475"/>
      <c r="E35" s="475"/>
      <c r="F35" s="476"/>
      <c r="G35" s="477">
        <f>ROUND(SUM(G25:G34)+G22,0)</f>
        <v>105253</v>
      </c>
      <c r="H35" s="478">
        <f aca="true" t="shared" si="3" ref="H35:N35">ROUND(SUM(H25:H34)+H22,0)</f>
        <v>7556</v>
      </c>
      <c r="I35" s="478">
        <f t="shared" si="3"/>
        <v>2068</v>
      </c>
      <c r="J35" s="478">
        <f t="shared" si="3"/>
        <v>0</v>
      </c>
      <c r="K35" s="479">
        <f t="shared" si="3"/>
        <v>3316</v>
      </c>
      <c r="L35" s="480">
        <f t="shared" si="3"/>
        <v>187709</v>
      </c>
      <c r="M35" s="478">
        <f t="shared" si="3"/>
        <v>-1004</v>
      </c>
      <c r="N35" s="481">
        <f t="shared" si="3"/>
        <v>55584</v>
      </c>
      <c r="P35" s="419"/>
      <c r="Q35" s="471"/>
      <c r="R35" s="302"/>
      <c r="S35" s="302"/>
      <c r="T35" s="302"/>
      <c r="U35" s="302"/>
      <c r="V35" s="302"/>
      <c r="W35" s="302"/>
      <c r="X35" s="302"/>
      <c r="Y35" s="302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</row>
    <row r="36" spans="1:42" s="290" customFormat="1" ht="15.75" customHeight="1" thickTop="1">
      <c r="A36" s="482">
        <v>27</v>
      </c>
      <c r="B36" s="483" t="s">
        <v>54</v>
      </c>
      <c r="C36" s="484"/>
      <c r="D36" s="484"/>
      <c r="E36" s="484"/>
      <c r="F36" s="485"/>
      <c r="G36" s="486">
        <v>51</v>
      </c>
      <c r="H36" s="487"/>
      <c r="I36" s="486">
        <v>2</v>
      </c>
      <c r="J36" s="487"/>
      <c r="K36" s="488">
        <v>4</v>
      </c>
      <c r="L36" s="486">
        <v>174</v>
      </c>
      <c r="M36" s="487"/>
      <c r="N36" s="489">
        <v>42</v>
      </c>
      <c r="O36" s="419"/>
      <c r="P36" s="419"/>
      <c r="Q36" s="471"/>
      <c r="R36" s="302"/>
      <c r="S36" s="302"/>
      <c r="T36" s="302"/>
      <c r="U36" s="302"/>
      <c r="V36" s="302"/>
      <c r="W36" s="302"/>
      <c r="X36" s="302"/>
      <c r="Y36" s="302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</row>
    <row r="37" spans="1:42" s="290" customFormat="1" ht="15.75" customHeight="1">
      <c r="A37" s="490">
        <v>28</v>
      </c>
      <c r="B37" s="491" t="s">
        <v>55</v>
      </c>
      <c r="C37" s="492"/>
      <c r="D37" s="492"/>
      <c r="E37" s="492"/>
      <c r="F37" s="493"/>
      <c r="G37" s="494"/>
      <c r="H37" s="495"/>
      <c r="I37" s="494"/>
      <c r="J37" s="495"/>
      <c r="K37" s="496"/>
      <c r="L37" s="494"/>
      <c r="M37" s="495"/>
      <c r="N37" s="497"/>
      <c r="O37" s="419"/>
      <c r="P37" s="419"/>
      <c r="Q37" s="471"/>
      <c r="R37" s="302"/>
      <c r="S37" s="302"/>
      <c r="T37" s="302"/>
      <c r="U37" s="302"/>
      <c r="V37" s="302"/>
      <c r="W37" s="302"/>
      <c r="X37" s="302"/>
      <c r="Y37" s="302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</row>
    <row r="38" spans="1:42" s="290" customFormat="1" ht="15.75" customHeight="1" thickBot="1">
      <c r="A38" s="498">
        <v>29</v>
      </c>
      <c r="B38" s="499" t="s">
        <v>131</v>
      </c>
      <c r="C38" s="500"/>
      <c r="D38" s="500"/>
      <c r="E38" s="500"/>
      <c r="F38" s="501"/>
      <c r="G38" s="502"/>
      <c r="H38" s="503"/>
      <c r="I38" s="502"/>
      <c r="J38" s="504"/>
      <c r="K38" s="505"/>
      <c r="L38" s="506"/>
      <c r="M38" s="503"/>
      <c r="N38" s="507"/>
      <c r="O38" s="419"/>
      <c r="Q38" s="471"/>
      <c r="R38" s="302"/>
      <c r="S38" s="302"/>
      <c r="T38" s="302"/>
      <c r="U38" s="302"/>
      <c r="V38" s="302"/>
      <c r="W38" s="302"/>
      <c r="X38" s="302"/>
      <c r="Y38" s="302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</row>
    <row r="39" spans="1:17" ht="15" customHeight="1">
      <c r="A39" s="508"/>
      <c r="B39" s="509"/>
      <c r="C39" s="510" t="str">
        <f>'[1]PersonsCount'!B6&amp;" "&amp;'[1]PersonsCount'!B7&amp;" "&amp;'[1]PersonsCount'!B8</f>
        <v>  </v>
      </c>
      <c r="D39" s="511"/>
      <c r="E39" s="511"/>
      <c r="F39" s="511"/>
      <c r="G39" s="512"/>
      <c r="H39" s="512"/>
      <c r="I39" s="512"/>
      <c r="J39" s="512"/>
      <c r="K39" s="512"/>
      <c r="L39" s="512"/>
      <c r="M39" s="512"/>
      <c r="N39" s="223"/>
      <c r="O39" s="512"/>
      <c r="P39" s="224"/>
      <c r="Q39" s="224"/>
    </row>
    <row r="40" spans="1:17" ht="15" customHeight="1" thickBot="1">
      <c r="A40" s="513"/>
      <c r="B40" s="514"/>
      <c r="C40" s="515"/>
      <c r="D40" s="516"/>
      <c r="E40" s="516"/>
      <c r="F40" s="516"/>
      <c r="G40" s="517"/>
      <c r="H40" s="517"/>
      <c r="I40" s="517"/>
      <c r="J40" s="517"/>
      <c r="K40" s="517"/>
      <c r="L40" s="517"/>
      <c r="M40" s="517"/>
      <c r="N40" s="223"/>
      <c r="O40" s="512"/>
      <c r="P40" s="224"/>
      <c r="Q40" s="224"/>
    </row>
    <row r="41" spans="1:17" ht="15" customHeight="1" thickTop="1">
      <c r="A41" s="518"/>
      <c r="B41" s="519" t="s">
        <v>58</v>
      </c>
      <c r="C41" s="519"/>
      <c r="D41" s="519"/>
      <c r="E41" s="519"/>
      <c r="F41" s="520" t="s">
        <v>94</v>
      </c>
      <c r="G41" s="521" t="s">
        <v>132</v>
      </c>
      <c r="H41" s="521" t="s">
        <v>33</v>
      </c>
      <c r="I41" s="522" t="s">
        <v>59</v>
      </c>
      <c r="J41" s="521" t="s">
        <v>133</v>
      </c>
      <c r="K41" s="521" t="s">
        <v>134</v>
      </c>
      <c r="L41" s="523" t="s">
        <v>135</v>
      </c>
      <c r="M41" s="521" t="s">
        <v>60</v>
      </c>
      <c r="N41" s="223"/>
      <c r="O41" s="512"/>
      <c r="P41" s="224"/>
      <c r="Q41" s="224"/>
    </row>
    <row r="42" spans="1:17" ht="15" customHeight="1">
      <c r="A42" s="376">
        <v>30</v>
      </c>
      <c r="B42" s="524" t="s">
        <v>136</v>
      </c>
      <c r="C42" s="525"/>
      <c r="D42" s="525"/>
      <c r="E42" s="525"/>
      <c r="F42" s="526">
        <f>ROUND((G24+H24)*S6,0)</f>
        <v>37454</v>
      </c>
      <c r="G42" s="526">
        <f>ROUND(('[1]ARRA FMAP AAP-FC Worksheet'!C20+'[1]ARRA FMAP AAP-FC Worksheet'!C21+'[1]ARRA FMAP AAP-FC Worksheet'!C22),0)</f>
        <v>0</v>
      </c>
      <c r="H42" s="527"/>
      <c r="I42" s="526">
        <f>ROUND((G24+H24)*S7,0)</f>
        <v>14982</v>
      </c>
      <c r="J42" s="526">
        <f>ROUND(('[1]ARRA FMAP AAP-FC Worksheet'!D20+'[1]ARRA FMAP AAP-FC Worksheet'!D21+'[1]ARRA FMAP AAP-FC Worksheet'!D22),0)</f>
        <v>0</v>
      </c>
      <c r="K42" s="527"/>
      <c r="L42" s="526">
        <f>ROUND((G24+H24)-(F42+K42+I42+G42+J42),0)</f>
        <v>22472</v>
      </c>
      <c r="M42" s="437">
        <f>ROUND(SUM(F42:L42),0)</f>
        <v>74908</v>
      </c>
      <c r="N42" s="528"/>
      <c r="O42" s="512"/>
      <c r="P42" s="224"/>
      <c r="Q42" s="224"/>
    </row>
    <row r="43" spans="1:17" ht="15" customHeight="1">
      <c r="A43" s="376">
        <v>31</v>
      </c>
      <c r="B43" s="529" t="s">
        <v>137</v>
      </c>
      <c r="C43" s="530"/>
      <c r="D43" s="530"/>
      <c r="E43" s="531"/>
      <c r="F43" s="526">
        <f>ROUND(M43*T6,0)</f>
        <v>5250</v>
      </c>
      <c r="G43" s="527"/>
      <c r="H43" s="527"/>
      <c r="I43" s="526">
        <f>ROUND(M43*T7,0)</f>
        <v>2100</v>
      </c>
      <c r="J43" s="527"/>
      <c r="K43" s="527"/>
      <c r="L43" s="526">
        <f>ROUND(M43-F43-I43,0)</f>
        <v>3150</v>
      </c>
      <c r="M43" s="437">
        <f>'[1]CA 800CCR_FC1'!P15+'[1]CA 800CCR_FC1_ADJ'!P15</f>
        <v>10500</v>
      </c>
      <c r="N43" s="512"/>
      <c r="O43" s="532"/>
      <c r="P43" s="224"/>
      <c r="Q43" s="224"/>
    </row>
    <row r="44" spans="1:17" ht="15" customHeight="1">
      <c r="A44" s="376">
        <v>32</v>
      </c>
      <c r="B44" s="529" t="s">
        <v>138</v>
      </c>
      <c r="C44" s="530"/>
      <c r="D44" s="530"/>
      <c r="E44" s="531"/>
      <c r="F44" s="527"/>
      <c r="G44" s="527"/>
      <c r="H44" s="527"/>
      <c r="I44" s="526">
        <f>ROUND(M44*U7,0)</f>
        <v>4178</v>
      </c>
      <c r="J44" s="527"/>
      <c r="K44" s="527"/>
      <c r="L44" s="526">
        <f>ROUND(M44-I44,0)</f>
        <v>6266</v>
      </c>
      <c r="M44" s="437">
        <f>'[1]CA 800CCR_FC1'!R15+'[1]CA 800CCR_FC1_ADJ'!R15</f>
        <v>10444</v>
      </c>
      <c r="N44" s="512"/>
      <c r="O44" s="532"/>
      <c r="P44" s="224"/>
      <c r="Q44" s="224"/>
    </row>
    <row r="45" spans="1:17" ht="15" customHeight="1">
      <c r="A45" s="376">
        <v>33</v>
      </c>
      <c r="B45" s="529" t="s">
        <v>139</v>
      </c>
      <c r="C45" s="530"/>
      <c r="D45" s="530"/>
      <c r="E45" s="531"/>
      <c r="F45" s="527"/>
      <c r="G45" s="527"/>
      <c r="H45" s="527"/>
      <c r="I45" s="526">
        <f>ROUND(M45*U7,0)</f>
        <v>6783</v>
      </c>
      <c r="J45" s="527"/>
      <c r="K45" s="527"/>
      <c r="L45" s="526">
        <f>ROUND(M45-I45,0)</f>
        <v>10174</v>
      </c>
      <c r="M45" s="437">
        <f>'[1]CA 800CCR_FC1'!J15+'[1]CA 800CCR_FC1'!AC15+'[1]CA 800CCR_FC1_ADJ'!J15+'[1]CA 800CCR_FC1_ADJ'!AC15</f>
        <v>16957</v>
      </c>
      <c r="N45" s="512"/>
      <c r="O45" s="532"/>
      <c r="P45" s="224"/>
      <c r="Q45" s="224"/>
    </row>
    <row r="46" spans="1:17" ht="15" customHeight="1">
      <c r="A46" s="376">
        <v>34</v>
      </c>
      <c r="B46" s="529" t="s">
        <v>140</v>
      </c>
      <c r="C46" s="530"/>
      <c r="D46" s="530"/>
      <c r="E46" s="531"/>
      <c r="F46" s="526">
        <f>ROUND(G25*Y6,0)</f>
        <v>0</v>
      </c>
      <c r="G46" s="527"/>
      <c r="H46" s="527"/>
      <c r="I46" s="527"/>
      <c r="J46" s="527"/>
      <c r="K46" s="526">
        <f>ROUND(G25*Y8,0)</f>
        <v>0</v>
      </c>
      <c r="L46" s="526">
        <f>ROUND(G25-(F46+K46),0)</f>
        <v>0</v>
      </c>
      <c r="M46" s="437">
        <f aca="true" t="shared" si="4" ref="M46:M55">ROUND(SUM(F46:L46),0)</f>
        <v>0</v>
      </c>
      <c r="N46" s="512"/>
      <c r="O46" s="512"/>
      <c r="P46" s="224"/>
      <c r="Q46" s="224"/>
    </row>
    <row r="47" spans="1:17" ht="15" customHeight="1">
      <c r="A47" s="376">
        <v>35</v>
      </c>
      <c r="B47" s="529" t="s">
        <v>141</v>
      </c>
      <c r="C47" s="530"/>
      <c r="D47" s="530"/>
      <c r="E47" s="531"/>
      <c r="F47" s="526">
        <f>ROUND((G26)*Z6,0)</f>
        <v>0</v>
      </c>
      <c r="G47" s="527"/>
      <c r="H47" s="527"/>
      <c r="I47" s="527"/>
      <c r="J47" s="527"/>
      <c r="K47" s="526">
        <f>ROUND(G26-F47,0)</f>
        <v>0</v>
      </c>
      <c r="L47" s="527"/>
      <c r="M47" s="437">
        <f t="shared" si="4"/>
        <v>0</v>
      </c>
      <c r="N47" s="512"/>
      <c r="O47" s="512"/>
      <c r="P47" s="224"/>
      <c r="Q47" s="224"/>
    </row>
    <row r="48" spans="1:17" ht="15" customHeight="1">
      <c r="A48" s="376">
        <v>36</v>
      </c>
      <c r="B48" s="529" t="s">
        <v>142</v>
      </c>
      <c r="C48" s="530"/>
      <c r="D48" s="530"/>
      <c r="E48" s="531"/>
      <c r="F48" s="526">
        <f>ROUND(G27*AB6,0)</f>
        <v>0</v>
      </c>
      <c r="G48" s="527"/>
      <c r="H48" s="527"/>
      <c r="I48" s="527"/>
      <c r="J48" s="527"/>
      <c r="K48" s="527"/>
      <c r="L48" s="526">
        <f>G27-F48</f>
        <v>0</v>
      </c>
      <c r="M48" s="437">
        <f t="shared" si="4"/>
        <v>0</v>
      </c>
      <c r="N48" s="512"/>
      <c r="O48" s="512"/>
      <c r="P48" s="224"/>
      <c r="Q48" s="224"/>
    </row>
    <row r="49" spans="1:17" ht="15" customHeight="1">
      <c r="A49" s="376">
        <v>37</v>
      </c>
      <c r="B49" s="529" t="s">
        <v>126</v>
      </c>
      <c r="C49" s="530"/>
      <c r="D49" s="530"/>
      <c r="E49" s="531"/>
      <c r="F49" s="526">
        <f>G28*AC6</f>
        <v>0</v>
      </c>
      <c r="G49" s="527"/>
      <c r="H49" s="526">
        <f>ROUND(G28-F49,0)</f>
        <v>0</v>
      </c>
      <c r="I49" s="527"/>
      <c r="J49" s="527"/>
      <c r="K49" s="527"/>
      <c r="L49" s="527"/>
      <c r="M49" s="437">
        <f t="shared" si="4"/>
        <v>0</v>
      </c>
      <c r="N49" s="512"/>
      <c r="O49" s="512"/>
      <c r="P49" s="224"/>
      <c r="Q49" s="224"/>
    </row>
    <row r="50" spans="1:17" ht="15" customHeight="1">
      <c r="A50" s="376">
        <v>38</v>
      </c>
      <c r="B50" s="529" t="s">
        <v>47</v>
      </c>
      <c r="C50" s="530"/>
      <c r="D50" s="530"/>
      <c r="E50" s="531"/>
      <c r="F50" s="527"/>
      <c r="G50" s="527"/>
      <c r="H50" s="526">
        <f>G29</f>
        <v>0</v>
      </c>
      <c r="I50" s="527"/>
      <c r="J50" s="527"/>
      <c r="K50" s="527"/>
      <c r="L50" s="527"/>
      <c r="M50" s="437">
        <f t="shared" si="4"/>
        <v>0</v>
      </c>
      <c r="N50" s="512"/>
      <c r="O50" s="512"/>
      <c r="P50" s="224"/>
      <c r="Q50" s="224"/>
    </row>
    <row r="51" spans="1:17" ht="15" customHeight="1">
      <c r="A51" s="376">
        <v>39</v>
      </c>
      <c r="B51" s="529" t="s">
        <v>128</v>
      </c>
      <c r="C51" s="530"/>
      <c r="D51" s="530"/>
      <c r="E51" s="531"/>
      <c r="F51" s="526">
        <f>ROUND(G30*AF6,0)</f>
        <v>0</v>
      </c>
      <c r="G51" s="527"/>
      <c r="H51" s="527"/>
      <c r="I51" s="527"/>
      <c r="J51" s="527"/>
      <c r="K51" s="526">
        <f>ROUND(G30*AF8,0)</f>
        <v>0</v>
      </c>
      <c r="L51" s="526">
        <f>ROUND(G30-(F51+K51),0)</f>
        <v>0</v>
      </c>
      <c r="M51" s="437">
        <f t="shared" si="4"/>
        <v>0</v>
      </c>
      <c r="N51" s="512"/>
      <c r="O51" s="533"/>
      <c r="P51" s="224"/>
      <c r="Q51" s="224"/>
    </row>
    <row r="52" spans="1:17" ht="15" customHeight="1">
      <c r="A52" s="376">
        <v>40</v>
      </c>
      <c r="B52" s="529" t="str">
        <f>B31</f>
        <v>Infant Supplement Rate Supplement</v>
      </c>
      <c r="C52" s="530"/>
      <c r="D52" s="530"/>
      <c r="E52" s="531"/>
      <c r="F52" s="534">
        <f>ROUND(G31*AH6,0)</f>
        <v>0</v>
      </c>
      <c r="G52" s="535"/>
      <c r="H52" s="536">
        <f>ROUND((G31)-F52,0)</f>
        <v>0</v>
      </c>
      <c r="I52" s="527"/>
      <c r="J52" s="535"/>
      <c r="K52" s="535"/>
      <c r="L52" s="535"/>
      <c r="M52" s="437">
        <f t="shared" si="4"/>
        <v>0</v>
      </c>
      <c r="N52" s="532"/>
      <c r="O52" s="533"/>
      <c r="P52" s="224"/>
      <c r="Q52" s="224"/>
    </row>
    <row r="53" spans="1:17" ht="15" customHeight="1">
      <c r="A53" s="376">
        <v>41</v>
      </c>
      <c r="B53" s="529" t="s">
        <v>50</v>
      </c>
      <c r="C53" s="530"/>
      <c r="D53" s="530"/>
      <c r="E53" s="531"/>
      <c r="F53" s="534">
        <f>ROUND(G32*AC6,0)</f>
        <v>0</v>
      </c>
      <c r="G53" s="537"/>
      <c r="H53" s="536">
        <f>ROUND((G32)-F53,0)</f>
        <v>0</v>
      </c>
      <c r="I53" s="537"/>
      <c r="J53" s="537"/>
      <c r="K53" s="537"/>
      <c r="L53" s="537"/>
      <c r="M53" s="437">
        <f t="shared" si="4"/>
        <v>0</v>
      </c>
      <c r="N53" s="532"/>
      <c r="O53" s="533"/>
      <c r="P53" s="224"/>
      <c r="Q53" s="224"/>
    </row>
    <row r="54" spans="1:17" ht="15" customHeight="1">
      <c r="A54" s="376">
        <v>42</v>
      </c>
      <c r="B54" s="529" t="s">
        <v>51</v>
      </c>
      <c r="C54" s="530"/>
      <c r="D54" s="530"/>
      <c r="E54" s="531"/>
      <c r="F54" s="537"/>
      <c r="G54" s="537"/>
      <c r="H54" s="526">
        <f>G33</f>
        <v>0</v>
      </c>
      <c r="I54" s="537"/>
      <c r="J54" s="537"/>
      <c r="K54" s="537"/>
      <c r="L54" s="537"/>
      <c r="M54" s="437">
        <f>ROUND(SUM(F54:L54),0)</f>
        <v>0</v>
      </c>
      <c r="N54" s="532"/>
      <c r="O54" s="533"/>
      <c r="P54" s="224"/>
      <c r="Q54" s="224"/>
    </row>
    <row r="55" spans="1:17" ht="15" customHeight="1" thickBot="1">
      <c r="A55" s="538">
        <v>43</v>
      </c>
      <c r="B55" s="539" t="str">
        <f>B34</f>
        <v>Specialized Care Increment </v>
      </c>
      <c r="C55" s="540"/>
      <c r="D55" s="540"/>
      <c r="E55" s="541"/>
      <c r="F55" s="542">
        <f>(G34*AK5)</f>
        <v>0</v>
      </c>
      <c r="G55" s="543"/>
      <c r="H55" s="543"/>
      <c r="I55" s="543"/>
      <c r="J55" s="543"/>
      <c r="K55" s="543">
        <f>(G34*AK6)</f>
        <v>0</v>
      </c>
      <c r="L55" s="543">
        <f>G34-F55-K55</f>
        <v>0</v>
      </c>
      <c r="M55" s="544">
        <f t="shared" si="4"/>
        <v>0</v>
      </c>
      <c r="N55" s="532"/>
      <c r="O55" s="533"/>
      <c r="P55" s="224"/>
      <c r="Q55" s="224"/>
    </row>
    <row r="56" spans="1:17" ht="15" customHeight="1" thickBot="1">
      <c r="A56" s="420">
        <v>44</v>
      </c>
      <c r="B56" s="421" t="s">
        <v>143</v>
      </c>
      <c r="C56" s="422"/>
      <c r="D56" s="422"/>
      <c r="E56" s="422"/>
      <c r="F56" s="545">
        <f aca="true" t="shared" si="5" ref="F56:L56">SUM(F42:F55)</f>
        <v>42704</v>
      </c>
      <c r="G56" s="545">
        <f t="shared" si="5"/>
        <v>0</v>
      </c>
      <c r="H56" s="545">
        <f t="shared" si="5"/>
        <v>0</v>
      </c>
      <c r="I56" s="545">
        <f t="shared" si="5"/>
        <v>28043</v>
      </c>
      <c r="J56" s="545">
        <f t="shared" si="5"/>
        <v>0</v>
      </c>
      <c r="K56" s="545">
        <f t="shared" si="5"/>
        <v>0</v>
      </c>
      <c r="L56" s="545">
        <f t="shared" si="5"/>
        <v>42062</v>
      </c>
      <c r="M56" s="545">
        <f>SUM(F56:L56)</f>
        <v>112809</v>
      </c>
      <c r="N56" s="532"/>
      <c r="O56" s="224"/>
      <c r="P56" s="224"/>
      <c r="Q56" s="224"/>
    </row>
    <row r="57" spans="1:17" ht="15" customHeight="1" thickBot="1">
      <c r="A57" s="508"/>
      <c r="B57" s="546"/>
      <c r="C57" s="546"/>
      <c r="D57" s="546"/>
      <c r="E57" s="546"/>
      <c r="F57" s="547"/>
      <c r="G57" s="547"/>
      <c r="H57" s="547"/>
      <c r="I57" s="547"/>
      <c r="J57" s="547"/>
      <c r="K57" s="547"/>
      <c r="L57" s="547"/>
      <c r="M57" s="547"/>
      <c r="N57" s="512"/>
      <c r="O57" s="224"/>
      <c r="P57" s="224"/>
      <c r="Q57" s="224"/>
    </row>
    <row r="58" spans="1:17" ht="15" customHeight="1" thickTop="1">
      <c r="A58" s="548">
        <v>45</v>
      </c>
      <c r="B58" s="549" t="s">
        <v>144</v>
      </c>
      <c r="C58" s="550"/>
      <c r="D58" s="550"/>
      <c r="E58" s="550"/>
      <c r="F58" s="551">
        <f>ROUND((I24+J24)*AK12,0)</f>
        <v>1034</v>
      </c>
      <c r="G58" s="551">
        <f>'[1]ARRA FMAP AAP-FC Worksheet'!C23+'[1]ARRA FMAP AAP-FC Worksheet'!C24+'[1]ARRA FMAP AAP-FC Worksheet'!C25</f>
        <v>0</v>
      </c>
      <c r="H58" s="552"/>
      <c r="I58" s="552"/>
      <c r="J58" s="552"/>
      <c r="K58" s="552"/>
      <c r="L58" s="552"/>
      <c r="M58" s="553">
        <f>ROUND(SUM(F58:L58),0)</f>
        <v>1034</v>
      </c>
      <c r="N58" s="512"/>
      <c r="O58" s="224"/>
      <c r="P58" s="224"/>
      <c r="Q58" s="224"/>
    </row>
    <row r="59" spans="1:17" ht="15" customHeight="1" thickBot="1">
      <c r="A59" s="376">
        <v>46</v>
      </c>
      <c r="B59" s="554" t="s">
        <v>145</v>
      </c>
      <c r="C59" s="555"/>
      <c r="D59" s="555"/>
      <c r="E59" s="555"/>
      <c r="F59" s="526">
        <f>('[1]CA 800CCR_WA_FC1'!P15+'[1]CA 800CCR_WA_FC1_ADJ'!P15)*'[1]CA 800CCR_FED'!AL12</f>
        <v>0</v>
      </c>
      <c r="G59" s="527"/>
      <c r="H59" s="527"/>
      <c r="I59" s="527"/>
      <c r="J59" s="527"/>
      <c r="K59" s="527"/>
      <c r="L59" s="527"/>
      <c r="M59" s="437">
        <f>SUM(F59:L59)</f>
        <v>0</v>
      </c>
      <c r="N59" s="512"/>
      <c r="O59" s="224"/>
      <c r="P59" s="224"/>
      <c r="Q59" s="224"/>
    </row>
    <row r="60" spans="1:17" ht="15" customHeight="1" thickBot="1">
      <c r="A60" s="420">
        <v>47</v>
      </c>
      <c r="B60" s="421" t="s">
        <v>144</v>
      </c>
      <c r="C60" s="422"/>
      <c r="D60" s="422"/>
      <c r="E60" s="422"/>
      <c r="F60" s="545">
        <f>SUM(F58:F59)</f>
        <v>1034</v>
      </c>
      <c r="G60" s="545">
        <f>SUM(G58:G59)</f>
        <v>0</v>
      </c>
      <c r="H60" s="556"/>
      <c r="I60" s="556"/>
      <c r="J60" s="556"/>
      <c r="K60" s="556"/>
      <c r="L60" s="556"/>
      <c r="M60" s="545">
        <f>SUM(M58:M59)</f>
        <v>1034</v>
      </c>
      <c r="N60" s="512"/>
      <c r="O60" s="224"/>
      <c r="P60" s="224"/>
      <c r="Q60" s="224"/>
    </row>
    <row r="61" spans="1:17" ht="15" customHeight="1" thickBot="1">
      <c r="A61" s="508"/>
      <c r="B61" s="546"/>
      <c r="C61" s="546"/>
      <c r="D61" s="546"/>
      <c r="E61" s="546"/>
      <c r="F61" s="547"/>
      <c r="G61" s="547"/>
      <c r="H61" s="547"/>
      <c r="I61" s="547"/>
      <c r="J61" s="547"/>
      <c r="K61" s="547"/>
      <c r="L61" s="547"/>
      <c r="M61" s="547"/>
      <c r="N61" s="512"/>
      <c r="O61" s="224"/>
      <c r="P61" s="224"/>
      <c r="Q61" s="224"/>
    </row>
    <row r="62" spans="1:17" ht="15" customHeight="1" thickTop="1">
      <c r="A62" s="548">
        <v>48</v>
      </c>
      <c r="B62" s="549" t="s">
        <v>146</v>
      </c>
      <c r="C62" s="550"/>
      <c r="D62" s="550"/>
      <c r="E62" s="550"/>
      <c r="F62" s="551">
        <f>ROUND(K22*V6,0)</f>
        <v>1658</v>
      </c>
      <c r="G62" s="552"/>
      <c r="H62" s="552"/>
      <c r="I62" s="551">
        <f>ROUND(K22*V7,0)</f>
        <v>1310</v>
      </c>
      <c r="J62" s="552"/>
      <c r="K62" s="552"/>
      <c r="L62" s="551">
        <f>ROUND(K22-(F62+I62),0)</f>
        <v>348</v>
      </c>
      <c r="M62" s="553">
        <f>ROUND(SUM(F62:L62),0)</f>
        <v>3316</v>
      </c>
      <c r="N62" s="512"/>
      <c r="O62" s="224"/>
      <c r="P62" s="224"/>
      <c r="Q62" s="224"/>
    </row>
    <row r="63" spans="1:17" ht="15" customHeight="1">
      <c r="A63" s="376">
        <v>49</v>
      </c>
      <c r="B63" s="529" t="str">
        <f>B47</f>
        <v>Supplemental Clothing Allowance </v>
      </c>
      <c r="C63" s="530"/>
      <c r="D63" s="530"/>
      <c r="E63" s="530"/>
      <c r="F63" s="526">
        <f>ROUND(K26*Z6,0)</f>
        <v>0</v>
      </c>
      <c r="G63" s="527"/>
      <c r="H63" s="527"/>
      <c r="I63" s="527"/>
      <c r="J63" s="527"/>
      <c r="K63" s="526">
        <f>ROUND(K26-F63,0)</f>
        <v>0</v>
      </c>
      <c r="L63" s="527"/>
      <c r="M63" s="437">
        <f>SUM(F63:L63)</f>
        <v>0</v>
      </c>
      <c r="N63" s="512"/>
      <c r="O63" s="224"/>
      <c r="P63" s="224"/>
      <c r="Q63" s="224"/>
    </row>
    <row r="64" spans="1:17" ht="15" customHeight="1">
      <c r="A64" s="376">
        <v>50</v>
      </c>
      <c r="B64" s="529" t="str">
        <f>B31</f>
        <v>Infant Supplement Rate Supplement</v>
      </c>
      <c r="C64" s="530"/>
      <c r="D64" s="530"/>
      <c r="E64" s="530"/>
      <c r="F64" s="534">
        <f>ROUND(K31*AH6,0)</f>
        <v>0</v>
      </c>
      <c r="G64" s="535"/>
      <c r="H64" s="536">
        <f>ROUND((K31)-F64,0)</f>
        <v>0</v>
      </c>
      <c r="I64" s="527"/>
      <c r="J64" s="535"/>
      <c r="K64" s="535"/>
      <c r="L64" s="535"/>
      <c r="M64" s="437">
        <f>SUM(F64:L64)</f>
        <v>0</v>
      </c>
      <c r="N64" s="512"/>
      <c r="O64" s="224"/>
      <c r="P64" s="224"/>
      <c r="Q64" s="224"/>
    </row>
    <row r="65" spans="1:17" ht="15" customHeight="1" thickBot="1">
      <c r="A65" s="376">
        <v>51</v>
      </c>
      <c r="B65" s="529" t="str">
        <f>B34</f>
        <v>Specialized Care Increment </v>
      </c>
      <c r="C65" s="530"/>
      <c r="D65" s="530"/>
      <c r="E65" s="530"/>
      <c r="F65" s="557">
        <f>(K34*AL5)</f>
        <v>0</v>
      </c>
      <c r="G65" s="543"/>
      <c r="H65" s="543"/>
      <c r="I65" s="543"/>
      <c r="J65" s="543"/>
      <c r="K65" s="543">
        <f>(K34*AL6)</f>
        <v>0</v>
      </c>
      <c r="L65" s="543">
        <f>K34-(F65+K65)</f>
        <v>0</v>
      </c>
      <c r="M65" s="558">
        <f>SUM(F65:L65)</f>
        <v>0</v>
      </c>
      <c r="N65" s="533"/>
      <c r="O65" s="224"/>
      <c r="P65" s="224"/>
      <c r="Q65" s="224"/>
    </row>
    <row r="66" spans="1:17" ht="15" customHeight="1" thickBot="1">
      <c r="A66" s="420">
        <v>52</v>
      </c>
      <c r="B66" s="421" t="s">
        <v>147</v>
      </c>
      <c r="C66" s="422"/>
      <c r="D66" s="422"/>
      <c r="E66" s="422"/>
      <c r="F66" s="545">
        <f>SUM(F62:F65)</f>
        <v>1658</v>
      </c>
      <c r="G66" s="556">
        <f>SUM(G62:G65)</f>
        <v>0</v>
      </c>
      <c r="H66" s="545">
        <f>SUM(H62:H65)</f>
        <v>0</v>
      </c>
      <c r="I66" s="545">
        <f>SUM(I62:I65)</f>
        <v>1310</v>
      </c>
      <c r="J66" s="556"/>
      <c r="K66" s="545">
        <f>SUM(K62:K65)</f>
        <v>0</v>
      </c>
      <c r="L66" s="545">
        <f>SUM(L62:L65)</f>
        <v>348</v>
      </c>
      <c r="M66" s="545">
        <f>SUM(M62:M65)</f>
        <v>3316</v>
      </c>
      <c r="N66" s="512"/>
      <c r="O66" s="224"/>
      <c r="P66" s="224"/>
      <c r="Q66" s="224"/>
    </row>
    <row r="67" spans="1:17" ht="15" customHeight="1" thickBot="1">
      <c r="A67" s="508"/>
      <c r="B67" s="546"/>
      <c r="C67" s="546"/>
      <c r="D67" s="546"/>
      <c r="E67" s="546"/>
      <c r="F67" s="547"/>
      <c r="G67" s="547"/>
      <c r="H67" s="547"/>
      <c r="I67" s="547"/>
      <c r="J67" s="547"/>
      <c r="K67" s="547"/>
      <c r="L67" s="547"/>
      <c r="M67" s="547"/>
      <c r="N67" s="533"/>
      <c r="O67" s="224"/>
      <c r="P67" s="224"/>
      <c r="Q67" s="224"/>
    </row>
    <row r="68" spans="1:17" ht="15" customHeight="1" thickTop="1">
      <c r="A68" s="548">
        <v>53</v>
      </c>
      <c r="B68" s="549" t="s">
        <v>148</v>
      </c>
      <c r="C68" s="550"/>
      <c r="D68" s="550"/>
      <c r="E68" s="550"/>
      <c r="F68" s="551">
        <f>(L24+M24)*W6</f>
        <v>93352.5</v>
      </c>
      <c r="G68" s="551">
        <f>'[1]ARRA FMAP AAP-FC Worksheet'!C17+'[1]ARRA FMAP AAP-FC Worksheet'!C18+'[1]ARRA FMAP AAP-FC Worksheet'!C19</f>
        <v>0</v>
      </c>
      <c r="H68" s="552"/>
      <c r="I68" s="551">
        <f>(L23*W10)+((L24+M24)*W7)</f>
        <v>70014.375</v>
      </c>
      <c r="J68" s="551">
        <f>'[1]ARRA FMAP AAP-FC Worksheet'!D17+'[1]ARRA FMAP AAP-FC Worksheet'!D18+'[1]ARRA FMAP AAP-FC Worksheet'!D19</f>
        <v>0</v>
      </c>
      <c r="K68" s="552"/>
      <c r="L68" s="551">
        <f>(L22+M22+'[1]ARRA FMAP AAP-FC Worksheet'!E17+'[1]ARRA FMAP AAP-FC Worksheet'!E18+'[1]ARRA FMAP AAP-FC Worksheet'!E19)-F68-I68</f>
        <v>23338.125</v>
      </c>
      <c r="M68" s="553">
        <f>ROUND(SUM(F68:L68),0)</f>
        <v>186705</v>
      </c>
      <c r="O68" s="224"/>
      <c r="P68" s="224"/>
      <c r="Q68" s="224"/>
    </row>
    <row r="69" spans="1:17" ht="15" customHeight="1" thickBot="1">
      <c r="A69" s="376">
        <v>54</v>
      </c>
      <c r="B69" s="529" t="str">
        <f>B65</f>
        <v>Specialized Care Increment </v>
      </c>
      <c r="C69" s="530"/>
      <c r="D69" s="530"/>
      <c r="E69" s="530"/>
      <c r="F69" s="557">
        <f>(L34*AM5)</f>
        <v>0</v>
      </c>
      <c r="G69" s="543"/>
      <c r="H69" s="543"/>
      <c r="I69" s="543"/>
      <c r="J69" s="543"/>
      <c r="K69" s="543">
        <f>(L34*AM6)</f>
        <v>0</v>
      </c>
      <c r="L69" s="543">
        <f>L34-(F69+K69)</f>
        <v>0</v>
      </c>
      <c r="M69" s="558">
        <f>SUM(F69:L69)</f>
        <v>0</v>
      </c>
      <c r="O69" s="224"/>
      <c r="P69" s="224"/>
      <c r="Q69" s="224"/>
    </row>
    <row r="70" spans="1:17" ht="15" customHeight="1" thickBot="1">
      <c r="A70" s="420">
        <v>55</v>
      </c>
      <c r="B70" s="421" t="s">
        <v>149</v>
      </c>
      <c r="C70" s="422"/>
      <c r="D70" s="422"/>
      <c r="E70" s="422"/>
      <c r="F70" s="545">
        <f aca="true" t="shared" si="6" ref="F70:M70">SUM(F68:F69)</f>
        <v>93352.5</v>
      </c>
      <c r="G70" s="545">
        <f>SUM(G68:G69)</f>
        <v>0</v>
      </c>
      <c r="H70" s="556">
        <f t="shared" si="6"/>
        <v>0</v>
      </c>
      <c r="I70" s="545">
        <f t="shared" si="6"/>
        <v>70014.375</v>
      </c>
      <c r="J70" s="545">
        <f t="shared" si="6"/>
        <v>0</v>
      </c>
      <c r="K70" s="545">
        <f t="shared" si="6"/>
        <v>0</v>
      </c>
      <c r="L70" s="545">
        <f t="shared" si="6"/>
        <v>23338.125</v>
      </c>
      <c r="M70" s="545">
        <f t="shared" si="6"/>
        <v>186705</v>
      </c>
      <c r="O70" s="224"/>
      <c r="P70" s="224"/>
      <c r="Q70" s="224"/>
    </row>
    <row r="71" spans="1:17" ht="15" customHeight="1" thickBot="1">
      <c r="A71" s="508"/>
      <c r="B71" s="546"/>
      <c r="C71" s="546"/>
      <c r="D71" s="546"/>
      <c r="E71" s="546"/>
      <c r="F71" s="547"/>
      <c r="G71" s="547"/>
      <c r="H71" s="547"/>
      <c r="I71" s="547"/>
      <c r="J71" s="547"/>
      <c r="K71" s="547"/>
      <c r="L71" s="547"/>
      <c r="M71" s="547"/>
      <c r="O71" s="224"/>
      <c r="P71" s="224"/>
      <c r="Q71" s="224"/>
    </row>
    <row r="72" spans="1:17" ht="15" customHeight="1" thickTop="1">
      <c r="A72" s="548">
        <v>56</v>
      </c>
      <c r="B72" s="549" t="s">
        <v>75</v>
      </c>
      <c r="C72" s="550"/>
      <c r="D72" s="550"/>
      <c r="E72" s="550"/>
      <c r="F72" s="551">
        <f>ROUND(N22*X6,0)</f>
        <v>38909</v>
      </c>
      <c r="G72" s="552"/>
      <c r="H72" s="552"/>
      <c r="I72" s="552"/>
      <c r="J72" s="552"/>
      <c r="K72" s="552"/>
      <c r="L72" s="551">
        <f>ROUND(N22-F72,0)</f>
        <v>16675</v>
      </c>
      <c r="M72" s="553">
        <f>ROUND(SUM(F72:L72),0)</f>
        <v>55584</v>
      </c>
      <c r="N72" s="512"/>
      <c r="O72" s="224"/>
      <c r="P72" s="224"/>
      <c r="Q72" s="224"/>
    </row>
    <row r="73" spans="1:17" ht="15" customHeight="1">
      <c r="A73" s="376">
        <v>57</v>
      </c>
      <c r="B73" s="559" t="str">
        <f>B46</f>
        <v>THPP Rate Increase  </v>
      </c>
      <c r="C73" s="560"/>
      <c r="D73" s="560"/>
      <c r="E73" s="560"/>
      <c r="F73" s="526">
        <f>ROUND(N25*AG6,0)</f>
        <v>0</v>
      </c>
      <c r="G73" s="527"/>
      <c r="H73" s="527"/>
      <c r="I73" s="527"/>
      <c r="J73" s="527"/>
      <c r="K73" s="527"/>
      <c r="L73" s="534">
        <f>ROUND(N25-F73,0)</f>
        <v>0</v>
      </c>
      <c r="M73" s="437">
        <f aca="true" t="shared" si="7" ref="M73:M80">SUM(F73:L73)</f>
        <v>0</v>
      </c>
      <c r="N73" s="512"/>
      <c r="O73" s="224"/>
      <c r="P73" s="224"/>
      <c r="Q73" s="224"/>
    </row>
    <row r="74" spans="1:17" ht="15" customHeight="1">
      <c r="A74" s="376">
        <v>58</v>
      </c>
      <c r="B74" s="559" t="str">
        <f>B47</f>
        <v>Supplemental Clothing Allowance </v>
      </c>
      <c r="C74" s="560"/>
      <c r="D74" s="560"/>
      <c r="E74" s="560"/>
      <c r="F74" s="534">
        <f>N26</f>
        <v>0</v>
      </c>
      <c r="G74" s="535"/>
      <c r="H74" s="535"/>
      <c r="I74" s="527"/>
      <c r="J74" s="535"/>
      <c r="K74" s="535"/>
      <c r="L74" s="535"/>
      <c r="M74" s="437">
        <f t="shared" si="7"/>
        <v>0</v>
      </c>
      <c r="N74" s="512"/>
      <c r="O74" s="224"/>
      <c r="P74" s="224"/>
      <c r="Q74" s="224"/>
    </row>
    <row r="75" spans="1:17" ht="15" customHeight="1">
      <c r="A75" s="376">
        <v>59</v>
      </c>
      <c r="B75" s="559" t="s">
        <v>126</v>
      </c>
      <c r="C75" s="560"/>
      <c r="D75" s="560"/>
      <c r="E75" s="560"/>
      <c r="F75" s="527"/>
      <c r="G75" s="527"/>
      <c r="H75" s="526">
        <f>N28</f>
        <v>0</v>
      </c>
      <c r="I75" s="527"/>
      <c r="J75" s="527"/>
      <c r="K75" s="527"/>
      <c r="L75" s="527"/>
      <c r="M75" s="437">
        <f>SUM(F75:L75)</f>
        <v>0</v>
      </c>
      <c r="N75" s="533"/>
      <c r="O75" s="224"/>
      <c r="P75" s="224"/>
      <c r="Q75" s="224"/>
    </row>
    <row r="76" spans="1:42" ht="15" customHeight="1">
      <c r="A76" s="376">
        <v>60</v>
      </c>
      <c r="B76" s="559" t="s">
        <v>150</v>
      </c>
      <c r="C76" s="560"/>
      <c r="D76" s="560"/>
      <c r="E76" s="560"/>
      <c r="F76" s="526">
        <f>ROUND(N30*AG6,0)</f>
        <v>0</v>
      </c>
      <c r="G76" s="537"/>
      <c r="H76" s="537"/>
      <c r="I76" s="537"/>
      <c r="J76" s="537"/>
      <c r="K76" s="537"/>
      <c r="L76" s="561">
        <f>ROUND(N30-F76,0)</f>
        <v>0</v>
      </c>
      <c r="M76" s="562">
        <f t="shared" si="7"/>
        <v>0</v>
      </c>
      <c r="N76" s="533"/>
      <c r="O76" s="224"/>
      <c r="P76" s="224"/>
      <c r="Q76" s="224"/>
      <c r="Z76" s="317"/>
      <c r="AA76" s="317"/>
      <c r="AB76" s="317"/>
      <c r="AC76" s="317"/>
      <c r="AD76" s="317"/>
      <c r="AE76" s="317"/>
      <c r="AF76" s="317"/>
      <c r="AG76" s="317"/>
      <c r="AH76" s="317"/>
      <c r="AI76" s="317"/>
      <c r="AJ76" s="317"/>
      <c r="AK76" s="317"/>
      <c r="AL76" s="317"/>
      <c r="AM76" s="317"/>
      <c r="AN76" s="317"/>
      <c r="AO76" s="317"/>
      <c r="AP76" s="317"/>
    </row>
    <row r="77" spans="1:42" ht="15" customHeight="1">
      <c r="A77" s="376">
        <v>61</v>
      </c>
      <c r="B77" s="529" t="s">
        <v>50</v>
      </c>
      <c r="C77" s="530"/>
      <c r="D77" s="530"/>
      <c r="E77" s="531"/>
      <c r="F77" s="563"/>
      <c r="G77" s="563"/>
      <c r="H77" s="534">
        <f>N32</f>
        <v>0</v>
      </c>
      <c r="I77" s="563"/>
      <c r="J77" s="563"/>
      <c r="K77" s="563"/>
      <c r="L77" s="563"/>
      <c r="M77" s="437">
        <f t="shared" si="7"/>
        <v>0</v>
      </c>
      <c r="N77" s="533"/>
      <c r="O77" s="224"/>
      <c r="P77" s="224"/>
      <c r="Q77" s="224"/>
      <c r="Z77" s="317"/>
      <c r="AA77" s="317"/>
      <c r="AB77" s="317"/>
      <c r="AC77" s="317"/>
      <c r="AD77" s="317"/>
      <c r="AE77" s="317"/>
      <c r="AF77" s="317"/>
      <c r="AG77" s="317"/>
      <c r="AH77" s="317"/>
      <c r="AI77" s="317"/>
      <c r="AJ77" s="317"/>
      <c r="AK77" s="317"/>
      <c r="AL77" s="317"/>
      <c r="AM77" s="317"/>
      <c r="AN77" s="317"/>
      <c r="AO77" s="317"/>
      <c r="AP77" s="317"/>
    </row>
    <row r="78" spans="1:42" ht="15" customHeight="1">
      <c r="A78" s="376">
        <v>62</v>
      </c>
      <c r="B78" s="529" t="s">
        <v>51</v>
      </c>
      <c r="C78" s="530"/>
      <c r="D78" s="530"/>
      <c r="E78" s="531"/>
      <c r="F78" s="563"/>
      <c r="G78" s="563"/>
      <c r="H78" s="534">
        <f>N33</f>
        <v>0</v>
      </c>
      <c r="I78" s="563"/>
      <c r="J78" s="563"/>
      <c r="K78" s="563"/>
      <c r="L78" s="563"/>
      <c r="M78" s="437">
        <f>SUM(F78:L78)</f>
        <v>0</v>
      </c>
      <c r="N78" s="533"/>
      <c r="O78" s="224"/>
      <c r="P78" s="224"/>
      <c r="Q78" s="224"/>
      <c r="Z78" s="317"/>
      <c r="AA78" s="317"/>
      <c r="AB78" s="317"/>
      <c r="AC78" s="317"/>
      <c r="AD78" s="317"/>
      <c r="AE78" s="317"/>
      <c r="AF78" s="317"/>
      <c r="AG78" s="317"/>
      <c r="AH78" s="317"/>
      <c r="AI78" s="317"/>
      <c r="AJ78" s="317"/>
      <c r="AK78" s="317"/>
      <c r="AL78" s="317"/>
      <c r="AM78" s="317"/>
      <c r="AN78" s="317"/>
      <c r="AO78" s="317"/>
      <c r="AP78" s="317"/>
    </row>
    <row r="79" spans="1:42" ht="15" customHeight="1" thickBot="1">
      <c r="A79" s="538">
        <v>63</v>
      </c>
      <c r="B79" s="559" t="str">
        <f>B69</f>
        <v>Specialized Care Increment </v>
      </c>
      <c r="C79" s="560"/>
      <c r="D79" s="560"/>
      <c r="E79" s="560"/>
      <c r="F79" s="563">
        <f>N34*AN5</f>
        <v>0</v>
      </c>
      <c r="G79" s="563"/>
      <c r="H79" s="563"/>
      <c r="I79" s="563"/>
      <c r="J79" s="563"/>
      <c r="K79" s="563"/>
      <c r="L79" s="563">
        <f>ROUND(N34-F79,0)</f>
        <v>0</v>
      </c>
      <c r="M79" s="564">
        <f t="shared" si="7"/>
        <v>0</v>
      </c>
      <c r="N79" s="533"/>
      <c r="O79" s="224"/>
      <c r="P79" s="224"/>
      <c r="Q79" s="224"/>
      <c r="Z79" s="317"/>
      <c r="AA79" s="317"/>
      <c r="AB79" s="317"/>
      <c r="AC79" s="317"/>
      <c r="AD79" s="317"/>
      <c r="AE79" s="317"/>
      <c r="AF79" s="317"/>
      <c r="AG79" s="317"/>
      <c r="AH79" s="317"/>
      <c r="AI79" s="317"/>
      <c r="AJ79" s="317"/>
      <c r="AK79" s="317"/>
      <c r="AL79" s="317"/>
      <c r="AM79" s="317"/>
      <c r="AN79" s="317"/>
      <c r="AO79" s="317"/>
      <c r="AP79" s="317"/>
    </row>
    <row r="80" spans="1:42" ht="15" customHeight="1" thickBot="1">
      <c r="A80" s="420">
        <v>64</v>
      </c>
      <c r="B80" s="421" t="s">
        <v>151</v>
      </c>
      <c r="C80" s="422"/>
      <c r="D80" s="422"/>
      <c r="E80" s="422"/>
      <c r="F80" s="545">
        <f>SUM(F72:F79)</f>
        <v>38909</v>
      </c>
      <c r="G80" s="556">
        <f aca="true" t="shared" si="8" ref="G80:L80">SUM(G72:G79)</f>
        <v>0</v>
      </c>
      <c r="H80" s="545">
        <f t="shared" si="8"/>
        <v>0</v>
      </c>
      <c r="I80" s="556">
        <f t="shared" si="8"/>
        <v>0</v>
      </c>
      <c r="J80" s="556">
        <f t="shared" si="8"/>
        <v>0</v>
      </c>
      <c r="K80" s="556">
        <f t="shared" si="8"/>
        <v>0</v>
      </c>
      <c r="L80" s="545">
        <f t="shared" si="8"/>
        <v>16675</v>
      </c>
      <c r="M80" s="545">
        <f t="shared" si="7"/>
        <v>55584</v>
      </c>
      <c r="N80" s="512"/>
      <c r="O80" s="224"/>
      <c r="P80" s="224"/>
      <c r="Q80" s="224"/>
      <c r="Z80" s="317"/>
      <c r="AA80" s="317"/>
      <c r="AB80" s="317"/>
      <c r="AC80" s="317"/>
      <c r="AD80" s="317"/>
      <c r="AE80" s="317"/>
      <c r="AF80" s="317"/>
      <c r="AG80" s="317"/>
      <c r="AH80" s="317"/>
      <c r="AI80" s="317"/>
      <c r="AJ80" s="317"/>
      <c r="AK80" s="317"/>
      <c r="AL80" s="317"/>
      <c r="AM80" s="317"/>
      <c r="AN80" s="317"/>
      <c r="AO80" s="317"/>
      <c r="AP80" s="317"/>
    </row>
    <row r="81" spans="1:42" ht="15" customHeight="1" thickBot="1">
      <c r="A81" s="565"/>
      <c r="B81" s="565"/>
      <c r="C81" s="565"/>
      <c r="D81" s="565"/>
      <c r="E81" s="565"/>
      <c r="F81" s="565"/>
      <c r="G81" s="565"/>
      <c r="H81" s="565"/>
      <c r="I81" s="566"/>
      <c r="J81" s="566"/>
      <c r="K81" s="566"/>
      <c r="L81" s="566"/>
      <c r="M81" s="566"/>
      <c r="O81" s="224"/>
      <c r="P81" s="224"/>
      <c r="Q81" s="224"/>
      <c r="Z81" s="317"/>
      <c r="AA81" s="317"/>
      <c r="AB81" s="317"/>
      <c r="AC81" s="317"/>
      <c r="AD81" s="317"/>
      <c r="AE81" s="317"/>
      <c r="AF81" s="317"/>
      <c r="AG81" s="317"/>
      <c r="AH81" s="317"/>
      <c r="AI81" s="317"/>
      <c r="AJ81" s="317"/>
      <c r="AK81" s="317"/>
      <c r="AL81" s="317"/>
      <c r="AM81" s="317"/>
      <c r="AN81" s="317"/>
      <c r="AO81" s="317"/>
      <c r="AP81" s="317"/>
    </row>
    <row r="82" spans="1:42" ht="15" customHeight="1" thickBot="1" thickTop="1">
      <c r="A82" s="567">
        <v>65</v>
      </c>
      <c r="B82" s="568" t="s">
        <v>152</v>
      </c>
      <c r="C82" s="569"/>
      <c r="D82" s="569"/>
      <c r="E82" s="569"/>
      <c r="F82" s="570">
        <f>F70+F66+F56+F80+F60</f>
        <v>177657.5</v>
      </c>
      <c r="G82" s="570">
        <f aca="true" t="shared" si="9" ref="G82:L82">G70+G66+G56+G80+G60</f>
        <v>0</v>
      </c>
      <c r="H82" s="570">
        <f t="shared" si="9"/>
        <v>0</v>
      </c>
      <c r="I82" s="570">
        <f t="shared" si="9"/>
        <v>99367.375</v>
      </c>
      <c r="J82" s="570">
        <f t="shared" si="9"/>
        <v>0</v>
      </c>
      <c r="K82" s="570">
        <f t="shared" si="9"/>
        <v>0</v>
      </c>
      <c r="L82" s="570">
        <f t="shared" si="9"/>
        <v>82423.125</v>
      </c>
      <c r="M82" s="570">
        <f>SUM(F82:L82)</f>
        <v>359448</v>
      </c>
      <c r="O82" s="224"/>
      <c r="P82" s="224"/>
      <c r="Q82" s="224"/>
      <c r="Z82" s="317"/>
      <c r="AA82" s="317"/>
      <c r="AB82" s="317"/>
      <c r="AC82" s="317"/>
      <c r="AD82" s="317"/>
      <c r="AE82" s="317"/>
      <c r="AF82" s="317"/>
      <c r="AG82" s="317"/>
      <c r="AH82" s="317"/>
      <c r="AI82" s="317"/>
      <c r="AJ82" s="317"/>
      <c r="AK82" s="317"/>
      <c r="AL82" s="317"/>
      <c r="AM82" s="317"/>
      <c r="AN82" s="317"/>
      <c r="AO82" s="317"/>
      <c r="AP82" s="317"/>
    </row>
    <row r="83" spans="1:42" ht="20.25" customHeight="1" thickTop="1">
      <c r="A83" s="223"/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571"/>
      <c r="M83" s="571"/>
      <c r="N83" s="571"/>
      <c r="O83" s="571"/>
      <c r="Z83" s="317"/>
      <c r="AA83" s="317"/>
      <c r="AB83" s="317"/>
      <c r="AC83" s="317"/>
      <c r="AD83" s="317"/>
      <c r="AE83" s="317"/>
      <c r="AF83" s="317"/>
      <c r="AG83" s="317"/>
      <c r="AH83" s="317"/>
      <c r="AI83" s="317"/>
      <c r="AJ83" s="317"/>
      <c r="AK83" s="317"/>
      <c r="AL83" s="317"/>
      <c r="AM83" s="317"/>
      <c r="AN83" s="317"/>
      <c r="AO83" s="317"/>
      <c r="AP83" s="317"/>
    </row>
    <row r="84" spans="1:42" s="571" customFormat="1" ht="12.75">
      <c r="A84" s="223"/>
      <c r="B84" s="223"/>
      <c r="C84" s="223"/>
      <c r="D84" s="223"/>
      <c r="E84" s="223"/>
      <c r="F84" s="223"/>
      <c r="G84" s="223"/>
      <c r="H84" s="223"/>
      <c r="I84" s="223"/>
      <c r="J84" s="223"/>
      <c r="K84" s="223"/>
      <c r="M84" s="572" t="str">
        <f>'[1]CERT'!F45</f>
        <v>Last Modified: 9/1/2018</v>
      </c>
      <c r="N84" s="572"/>
      <c r="P84" s="317"/>
      <c r="Q84" s="317"/>
      <c r="R84" s="224"/>
      <c r="S84" s="224"/>
      <c r="T84" s="224"/>
      <c r="U84" s="224"/>
      <c r="V84" s="224"/>
      <c r="W84" s="224"/>
      <c r="X84" s="224"/>
      <c r="Y84" s="224"/>
      <c r="Z84" s="317"/>
      <c r="AA84" s="317"/>
      <c r="AB84" s="317"/>
      <c r="AC84" s="317"/>
      <c r="AD84" s="317"/>
      <c r="AE84" s="317"/>
      <c r="AF84" s="317"/>
      <c r="AG84" s="317"/>
      <c r="AH84" s="317"/>
      <c r="AI84" s="317"/>
      <c r="AJ84" s="317"/>
      <c r="AK84" s="317"/>
      <c r="AL84" s="317"/>
      <c r="AM84" s="317"/>
      <c r="AN84" s="317"/>
      <c r="AO84" s="317"/>
      <c r="AP84" s="317"/>
    </row>
  </sheetData>
  <sheetProtection/>
  <mergeCells count="116">
    <mergeCell ref="B82:E82"/>
    <mergeCell ref="B75:E75"/>
    <mergeCell ref="B76:E76"/>
    <mergeCell ref="B77:E77"/>
    <mergeCell ref="B78:E78"/>
    <mergeCell ref="B79:E79"/>
    <mergeCell ref="B80:E80"/>
    <mergeCell ref="B68:E68"/>
    <mergeCell ref="B69:E69"/>
    <mergeCell ref="B70:E70"/>
    <mergeCell ref="B72:E72"/>
    <mergeCell ref="B73:E73"/>
    <mergeCell ref="B74:E74"/>
    <mergeCell ref="B60:E60"/>
    <mergeCell ref="B62:E62"/>
    <mergeCell ref="B63:E63"/>
    <mergeCell ref="B64:E64"/>
    <mergeCell ref="B65:E65"/>
    <mergeCell ref="B66:E66"/>
    <mergeCell ref="B53:E53"/>
    <mergeCell ref="B54:E54"/>
    <mergeCell ref="B55:E55"/>
    <mergeCell ref="B56:E56"/>
    <mergeCell ref="B58:E58"/>
    <mergeCell ref="B59:E59"/>
    <mergeCell ref="B47:E47"/>
    <mergeCell ref="B48:E48"/>
    <mergeCell ref="B49:E49"/>
    <mergeCell ref="B50:E50"/>
    <mergeCell ref="B51:E51"/>
    <mergeCell ref="B52:E52"/>
    <mergeCell ref="B41:E41"/>
    <mergeCell ref="B42:E42"/>
    <mergeCell ref="B43:E43"/>
    <mergeCell ref="B44:E44"/>
    <mergeCell ref="B45:E45"/>
    <mergeCell ref="B46:E46"/>
    <mergeCell ref="B31:F31"/>
    <mergeCell ref="B34:F34"/>
    <mergeCell ref="B35:F35"/>
    <mergeCell ref="B36:F36"/>
    <mergeCell ref="B37:F37"/>
    <mergeCell ref="B38:F38"/>
    <mergeCell ref="B25:F25"/>
    <mergeCell ref="B26:F26"/>
    <mergeCell ref="B27:F27"/>
    <mergeCell ref="B28:F28"/>
    <mergeCell ref="B29:F29"/>
    <mergeCell ref="B30:F30"/>
    <mergeCell ref="B14:F14"/>
    <mergeCell ref="B15:F15"/>
    <mergeCell ref="AJ16:AL16"/>
    <mergeCell ref="B22:F22"/>
    <mergeCell ref="B23:F23"/>
    <mergeCell ref="B24:F24"/>
    <mergeCell ref="AH10:AH11"/>
    <mergeCell ref="AJ10:AJ11"/>
    <mergeCell ref="AK10:AK11"/>
    <mergeCell ref="AL10:AL11"/>
    <mergeCell ref="B11:F11"/>
    <mergeCell ref="B12:F12"/>
    <mergeCell ref="W12:W13"/>
    <mergeCell ref="Y12:Y13"/>
    <mergeCell ref="B13:F13"/>
    <mergeCell ref="W10:W11"/>
    <mergeCell ref="Y10:Y11"/>
    <mergeCell ref="Z10:Z11"/>
    <mergeCell ref="AB10:AB11"/>
    <mergeCell ref="AE10:AE11"/>
    <mergeCell ref="AF10:AF11"/>
    <mergeCell ref="B10:F10"/>
    <mergeCell ref="R10:R11"/>
    <mergeCell ref="S10:S11"/>
    <mergeCell ref="T10:T11"/>
    <mergeCell ref="U10:U11"/>
    <mergeCell ref="V10:V11"/>
    <mergeCell ref="V7:V8"/>
    <mergeCell ref="W7:W8"/>
    <mergeCell ref="A9:F9"/>
    <mergeCell ref="G9:J9"/>
    <mergeCell ref="L9:M9"/>
    <mergeCell ref="AJ9:AL9"/>
    <mergeCell ref="G7:H7"/>
    <mergeCell ref="I7:J7"/>
    <mergeCell ref="L7:M7"/>
    <mergeCell ref="S7:S8"/>
    <mergeCell ref="T7:T8"/>
    <mergeCell ref="U7:U8"/>
    <mergeCell ref="AE4:AE5"/>
    <mergeCell ref="AF4:AF5"/>
    <mergeCell ref="AG4:AG5"/>
    <mergeCell ref="AH4:AH5"/>
    <mergeCell ref="K5:L5"/>
    <mergeCell ref="M5:N5"/>
    <mergeCell ref="Y4:Y5"/>
    <mergeCell ref="Z4:Z5"/>
    <mergeCell ref="AA4:AA5"/>
    <mergeCell ref="AB4:AB5"/>
    <mergeCell ref="AC4:AC5"/>
    <mergeCell ref="AD4:AD5"/>
    <mergeCell ref="R4:R5"/>
    <mergeCell ref="S4:S5"/>
    <mergeCell ref="T4:T5"/>
    <mergeCell ref="U4:U5"/>
    <mergeCell ref="V4:V5"/>
    <mergeCell ref="W4:W5"/>
    <mergeCell ref="R2:AH2"/>
    <mergeCell ref="AJ2:AN2"/>
    <mergeCell ref="K3:L3"/>
    <mergeCell ref="M3:N3"/>
    <mergeCell ref="R3:AH3"/>
    <mergeCell ref="AJ3:AJ4"/>
    <mergeCell ref="AK3:AK4"/>
    <mergeCell ref="AL3:AL4"/>
    <mergeCell ref="AM3:AM4"/>
    <mergeCell ref="AN3:AN4"/>
  </mergeCells>
  <dataValidations count="10">
    <dataValidation allowBlank="1" showInputMessage="1" showErrorMessage="1" promptTitle="ECCB APP Admin" prompt="Reference: CFL 18/19-04" sqref="N33 G33"/>
    <dataValidation type="whole" operator="lessThan" allowBlank="1" showInputMessage="1" showErrorMessage="1" error="Please enter the whole number.  No cents are allowed on the claim.&#10;Must enter negative amount." sqref="G16:N18">
      <formula1>0</formula1>
    </dataValidation>
    <dataValidation allowBlank="1" showInputMessage="1" showErrorMessage="1" promptTitle="ECCB" prompt="Reference: CFL 17/18-45, CFL 17/18-45E" sqref="G32 N32"/>
    <dataValidation allowBlank="1" showInputMessage="1" showErrorMessage="1" promptTitle="SCA" prompt="Please make sure to back out the amount from the main payroll." sqref="G26 K26 N26"/>
    <dataValidation type="whole" allowBlank="1" showInputMessage="1" showErrorMessage="1" promptTitle="FPRRS" prompt="Reference: CFL 16/17-20." errorTitle="Invalid Cell Entries" error="Please enter the whole number.  No cents are allowed on the claim." sqref="N28 G28">
      <formula1>-999999999</formula1>
      <formula2>999999999</formula2>
    </dataValidation>
    <dataValidation type="whole" allowBlank="1" showInputMessage="1" showErrorMessage="1" promptTitle="Educational Travel Reimbursement" prompt="Please make sure to back out the amount from the main payroll." errorTitle="Invalid Cell Entries" error="Please enter the whole number.  No cents are allowed on the claim." sqref="G30 N30">
      <formula1>-999999999</formula1>
      <formula2>999999999</formula2>
    </dataValidation>
    <dataValidation allowBlank="1" showInputMessage="1" showErrorMessage="1" promptTitle="ISRS" prompt="Please make sure to back out the amount from the main payroll.  Reference: CFL 16/17-07." sqref="K31 G31"/>
    <dataValidation type="whole" allowBlank="1" showInputMessage="1" showErrorMessage="1" errorTitle="Invalid Cell Entries" error="Please enter the whole number.  No cents are allowed on the claim." sqref="G10:G14 L10 G25 G21 G27 G29">
      <formula1>-999999999</formula1>
      <formula2>999999999</formula2>
    </dataValidation>
    <dataValidation allowBlank="1" showInputMessage="1" showErrorMessage="1" prompt="Please complete ARRA FMAP worksheet.&#10;" sqref="H13 J13"/>
    <dataValidation type="whole" operator="greaterThan" allowBlank="1" showInputMessage="1" showErrorMessage="1" prompt="Please complete ARRA FMAP AAP-FC Worksheet. " errorTitle="Invalid Cell Entries" error="Please enter the whole number.  No cents are allowed on the claim.&#10;Must enter positive amount for the Prior Month Positive Adjustments." sqref="M20 H20 J20">
      <formula1>0</formula1>
    </dataValidation>
  </dataValidations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Napa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Haynes, Carol</dc:creator>
  <cp:keywords/>
  <dc:description/>
  <cp:lastModifiedBy>Haynes, Carol</cp:lastModifiedBy>
  <dcterms:created xsi:type="dcterms:W3CDTF">2018-12-18T19:17:53Z</dcterms:created>
  <dcterms:modified xsi:type="dcterms:W3CDTF">2018-12-18T19:19:01Z</dcterms:modified>
  <cp:category/>
  <cp:version/>
  <cp:contentType/>
  <cp:contentStatus/>
</cp:coreProperties>
</file>